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1355" windowHeight="8700"/>
  </bookViews>
  <sheets>
    <sheet name="Lab Tests" sheetId="9" r:id="rId1"/>
    <sheet name="Consultation" sheetId="10" r:id="rId2"/>
    <sheet name="depreciation" sheetId="11" r:id="rId3"/>
    <sheet name="Statement of Operations" sheetId="6" r:id="rId4"/>
  </sheets>
  <externalReferences>
    <externalReference r:id="rId5"/>
    <externalReference r:id="rId6"/>
  </externalReferences>
  <definedNames>
    <definedName name="Deficit__Surplus" localSheetId="2">[2]LABOR!$B$25</definedName>
    <definedName name="Deficit__Surplus">[1]LABOR!$B$25</definedName>
    <definedName name="depre_98_99" localSheetId="2">[2]DEPREC!$AC$55</definedName>
    <definedName name="depre_98_99">[1]DEPREC!$AC$55</definedName>
    <definedName name="_xlnm.Print_Area" localSheetId="2">depreciation!$D$9:$AG$14</definedName>
    <definedName name="_xlnm.Print_Area" localSheetId="3">'Statement of Operations'!$A$44:$E$97</definedName>
    <definedName name="_xlnm.Print_Titles" localSheetId="2">depreciation!$A:$B,depreciation!$1:$8</definedName>
    <definedName name="time_period" localSheetId="2">[2]LABOR!$A$36</definedName>
    <definedName name="time_period">[1]LABOR!$A$36</definedName>
  </definedNames>
  <calcPr calcId="125725" fullCalcOnLoad="1"/>
</workbook>
</file>

<file path=xl/calcChain.xml><?xml version="1.0" encoding="utf-8"?>
<calcChain xmlns="http://schemas.openxmlformats.org/spreadsheetml/2006/main">
  <c r="H52" i="10"/>
  <c r="H51"/>
  <c r="H50"/>
  <c r="H49"/>
  <c r="G52"/>
  <c r="G51"/>
  <c r="G50"/>
  <c r="G49"/>
  <c r="E52"/>
  <c r="E51"/>
  <c r="E50"/>
  <c r="E49"/>
  <c r="H42" i="9"/>
  <c r="H41"/>
  <c r="H40"/>
  <c r="H39"/>
  <c r="G42"/>
  <c r="G41"/>
  <c r="G40"/>
  <c r="G39"/>
  <c r="E42"/>
  <c r="E41"/>
  <c r="E40"/>
  <c r="E39"/>
  <c r="A58" i="10"/>
  <c r="A57"/>
  <c r="I14" i="11"/>
  <c r="D14"/>
  <c r="AA11"/>
  <c r="C85" i="6"/>
  <c r="E85"/>
  <c r="A85"/>
  <c r="A86"/>
  <c r="H48" i="9"/>
  <c r="C86" i="6" s="1"/>
  <c r="AG11" i="11"/>
  <c r="N14"/>
  <c r="O14"/>
  <c r="P14"/>
  <c r="Q14"/>
  <c r="R14"/>
  <c r="S14"/>
  <c r="T14"/>
  <c r="U14"/>
  <c r="V14"/>
  <c r="W14"/>
  <c r="X14"/>
  <c r="Y14"/>
  <c r="Z14"/>
  <c r="AA14"/>
  <c r="AB14"/>
  <c r="AC14"/>
  <c r="AD14"/>
  <c r="AE14"/>
  <c r="AF14"/>
  <c r="AG14"/>
  <c r="M14"/>
  <c r="M11"/>
  <c r="N11"/>
  <c r="O11"/>
  <c r="P11"/>
  <c r="Q11"/>
  <c r="R11"/>
  <c r="S11"/>
  <c r="T11"/>
  <c r="U11"/>
  <c r="V11"/>
  <c r="W11"/>
  <c r="X11"/>
  <c r="Y11"/>
  <c r="Z11"/>
  <c r="L11"/>
  <c r="AF10"/>
  <c r="AE10"/>
  <c r="AD10"/>
  <c r="AC10"/>
  <c r="AB10"/>
  <c r="AA10"/>
  <c r="Z10"/>
  <c r="Y10"/>
  <c r="X10"/>
  <c r="W10"/>
  <c r="V10"/>
  <c r="U10"/>
  <c r="T10"/>
  <c r="S10"/>
  <c r="R10"/>
  <c r="Q10"/>
  <c r="P10"/>
  <c r="O10"/>
  <c r="N10"/>
  <c r="K11"/>
  <c r="I11"/>
  <c r="I10"/>
  <c r="K10"/>
  <c r="M10"/>
  <c r="K14"/>
  <c r="A56" i="10"/>
  <c r="A55"/>
  <c r="A50"/>
  <c r="B50"/>
  <c r="A51"/>
  <c r="B51"/>
  <c r="A52"/>
  <c r="B52"/>
  <c r="B49"/>
  <c r="A49"/>
  <c r="A84" i="6"/>
  <c r="D90"/>
  <c r="C90"/>
  <c r="A79"/>
  <c r="B79"/>
  <c r="A78"/>
  <c r="B78"/>
  <c r="C53" i="10"/>
  <c r="H56"/>
  <c r="D84" i="6"/>
  <c r="C43" i="9"/>
  <c r="H46"/>
  <c r="C84" i="6"/>
  <c r="D69"/>
  <c r="D62"/>
  <c r="D63"/>
  <c r="D64"/>
  <c r="D61"/>
  <c r="D60"/>
  <c r="C64"/>
  <c r="B64"/>
  <c r="A64"/>
  <c r="C63"/>
  <c r="B63"/>
  <c r="A63"/>
  <c r="C79"/>
  <c r="N50" i="10"/>
  <c r="L50"/>
  <c r="K50"/>
  <c r="J50"/>
  <c r="I50"/>
  <c r="M50"/>
  <c r="L52"/>
  <c r="L51"/>
  <c r="K52"/>
  <c r="K51"/>
  <c r="J52"/>
  <c r="J51"/>
  <c r="I52"/>
  <c r="I51"/>
  <c r="D78" i="6"/>
  <c r="L49" i="10"/>
  <c r="K49"/>
  <c r="J49"/>
  <c r="I49"/>
  <c r="M49"/>
  <c r="N49"/>
  <c r="E53"/>
  <c r="B77" i="6"/>
  <c r="B76"/>
  <c r="A77"/>
  <c r="A76"/>
  <c r="C62"/>
  <c r="E62" s="1"/>
  <c r="C61"/>
  <c r="E61"/>
  <c r="C69"/>
  <c r="C60"/>
  <c r="B62"/>
  <c r="B61"/>
  <c r="A62"/>
  <c r="A61"/>
  <c r="A83"/>
  <c r="C76"/>
  <c r="C83"/>
  <c r="C78"/>
  <c r="D79"/>
  <c r="M51" i="10"/>
  <c r="N51"/>
  <c r="M52"/>
  <c r="N52"/>
  <c r="G53"/>
  <c r="E63" i="6"/>
  <c r="D83"/>
  <c r="C51"/>
  <c r="C50"/>
  <c r="E64"/>
  <c r="AG10" i="11"/>
  <c r="AH10"/>
  <c r="D76" i="6"/>
  <c r="E76"/>
  <c r="N53" i="10"/>
  <c r="H66"/>
  <c r="D50" i="6"/>
  <c r="D77"/>
  <c r="D51"/>
  <c r="E84"/>
  <c r="E83"/>
  <c r="E90"/>
  <c r="E78"/>
  <c r="E79"/>
  <c r="G43" i="9"/>
  <c r="H50"/>
  <c r="E43"/>
  <c r="H53" i="10"/>
  <c r="D80" i="6"/>
  <c r="H60" i="10"/>
  <c r="H64"/>
  <c r="H68"/>
  <c r="C77" i="6"/>
  <c r="H43" i="9"/>
  <c r="H54"/>
  <c r="H58" s="1"/>
  <c r="H70" i="10"/>
  <c r="D53" i="6"/>
  <c r="D72"/>
  <c r="D94" s="1"/>
  <c r="D52"/>
  <c r="D71" s="1"/>
  <c r="D73" s="1"/>
  <c r="D96" s="1"/>
  <c r="D88"/>
  <c r="D92" s="1"/>
  <c r="E77"/>
  <c r="C80"/>
  <c r="E80"/>
  <c r="C52" l="1"/>
  <c r="C71" s="1"/>
  <c r="H60" i="9"/>
  <c r="C53" i="6" s="1"/>
  <c r="C72" s="1"/>
  <c r="C88"/>
  <c r="C92" s="1"/>
  <c r="E86"/>
  <c r="E88" s="1"/>
  <c r="E92" s="1"/>
  <c r="C73" l="1"/>
  <c r="E71"/>
  <c r="E72"/>
  <c r="E94" s="1"/>
  <c r="C94"/>
  <c r="C96" l="1"/>
  <c r="E73"/>
  <c r="E96"/>
</calcChain>
</file>

<file path=xl/sharedStrings.xml><?xml version="1.0" encoding="utf-8"?>
<sst xmlns="http://schemas.openxmlformats.org/spreadsheetml/2006/main" count="272" uniqueCount="210">
  <si>
    <t>Total</t>
  </si>
  <si>
    <t>Recharge Facility</t>
  </si>
  <si>
    <t>Cost of Operation:</t>
  </si>
  <si>
    <t>Staff</t>
  </si>
  <si>
    <t>% Effort</t>
  </si>
  <si>
    <t>Current Salary</t>
  </si>
  <si>
    <t>Salary Expense</t>
  </si>
  <si>
    <t>% Benefits</t>
  </si>
  <si>
    <t>Benefit Expense</t>
  </si>
  <si>
    <t>Total Recharge Expense</t>
  </si>
  <si>
    <t>A</t>
  </si>
  <si>
    <t>B</t>
  </si>
  <si>
    <t>C</t>
  </si>
  <si>
    <t>D</t>
  </si>
  <si>
    <t>E</t>
  </si>
  <si>
    <t>F</t>
  </si>
  <si>
    <t>A * B</t>
  </si>
  <si>
    <t>C * D</t>
  </si>
  <si>
    <t>C + E</t>
  </si>
  <si>
    <t>Total Personnel</t>
  </si>
  <si>
    <t>Total S&amp;E</t>
  </si>
  <si>
    <t>Total projected expenses to be recovered</t>
  </si>
  <si>
    <t>Summary</t>
  </si>
  <si>
    <t>Proposed Pricing</t>
  </si>
  <si>
    <t>Distribution of Effort</t>
  </si>
  <si>
    <t>Acad/Staff</t>
  </si>
  <si>
    <t>Role</t>
  </si>
  <si>
    <t>Salaries &amp; Benefits</t>
  </si>
  <si>
    <t>Supplies &amp; Other</t>
  </si>
  <si>
    <t>Total Supplies &amp; Other</t>
  </si>
  <si>
    <t>Total Expenses</t>
  </si>
  <si>
    <t>Net Profit (Loss)</t>
  </si>
  <si>
    <t>Services</t>
  </si>
  <si>
    <t>Profit/Loss Statement</t>
  </si>
  <si>
    <t>Estimated No. Billable Units- UC User</t>
  </si>
  <si>
    <t>Estimated No. Billable Units- Non UC User</t>
  </si>
  <si>
    <t>Revenue- Non-UC User</t>
  </si>
  <si>
    <t>Differential Income Transfer</t>
  </si>
  <si>
    <t>Adjustment for Prior Year Deficit or Surplus</t>
  </si>
  <si>
    <t>Adj for Prior Yr Deficit or Surplus</t>
  </si>
  <si>
    <t>Name</t>
  </si>
  <si>
    <t>differential income transfer percentage</t>
  </si>
  <si>
    <t>Recharge Income-UC User</t>
  </si>
  <si>
    <t>Total Income</t>
  </si>
  <si>
    <t>Income</t>
  </si>
  <si>
    <t>Proposed Rate (UC Users)</t>
  </si>
  <si>
    <t>Proposed Rate (Non-UC Users)*</t>
  </si>
  <si>
    <t xml:space="preserve">*Non-UC Users Hourly Rate includes the current approved </t>
  </si>
  <si>
    <t>Proposed Rate (Non-UC Users)</t>
  </si>
  <si>
    <t>Total Working Hours</t>
  </si>
  <si>
    <t>Less Holiday</t>
  </si>
  <si>
    <t>Less Vacation</t>
  </si>
  <si>
    <t>Less Sick Leave</t>
  </si>
  <si>
    <t>Total Productive Hours</t>
  </si>
  <si>
    <t>Less Non-ProductiveHours</t>
  </si>
  <si>
    <t>Billable Units: # of Productive Hours</t>
  </si>
  <si>
    <t>Consultation</t>
  </si>
  <si>
    <t>NGN</t>
  </si>
  <si>
    <t>Adjustment for Prior Year Deficit or (Surplus)</t>
  </si>
  <si>
    <t>Rate Calculation -Consultation</t>
  </si>
  <si>
    <t>Office Supplies</t>
  </si>
  <si>
    <t>Director</t>
  </si>
  <si>
    <t>SRA</t>
  </si>
  <si>
    <t>Senior SRA</t>
  </si>
  <si>
    <t>Lab Supplies</t>
  </si>
  <si>
    <t>UCSD Dept</t>
  </si>
  <si>
    <t>XX  Recharge Facility</t>
  </si>
  <si>
    <t xml:space="preserve">Equipment Depreciation </t>
  </si>
  <si>
    <t>UCID</t>
  </si>
  <si>
    <t>P.O</t>
  </si>
  <si>
    <t>dep/yr</t>
  </si>
  <si>
    <t>08/09</t>
  </si>
  <si>
    <t>09/10</t>
  </si>
  <si>
    <t>10/11</t>
  </si>
  <si>
    <t>11/12</t>
  </si>
  <si>
    <t>VENDORS</t>
  </si>
  <si>
    <t>location</t>
  </si>
  <si>
    <t>note</t>
  </si>
  <si>
    <t>10xxxxxx</t>
  </si>
  <si>
    <t>19900A</t>
  </si>
  <si>
    <t xml:space="preserve"> </t>
  </si>
  <si>
    <t>info as per Jan's spreadsheet</t>
  </si>
  <si>
    <t>Billable Units: # of Lab Tests</t>
  </si>
  <si>
    <t>Equipment Depreciation</t>
  </si>
  <si>
    <t>Custody</t>
  </si>
  <si>
    <t>Code</t>
  </si>
  <si>
    <t>machine a</t>
  </si>
  <si>
    <t>machine b</t>
  </si>
  <si>
    <t>1234567</t>
  </si>
  <si>
    <t>2234567</t>
  </si>
  <si>
    <t>56789A</t>
  </si>
  <si>
    <t>12/13</t>
  </si>
  <si>
    <t>13/14</t>
  </si>
  <si>
    <t>14/15</t>
  </si>
  <si>
    <t>15/16</t>
  </si>
  <si>
    <t>16/17</t>
  </si>
  <si>
    <t>17/18</t>
  </si>
  <si>
    <t>18/19</t>
  </si>
  <si>
    <t>19/20</t>
  </si>
  <si>
    <t>20/21</t>
  </si>
  <si>
    <t>21/22</t>
  </si>
  <si>
    <t>22/23</t>
  </si>
  <si>
    <t>23/24</t>
  </si>
  <si>
    <t>24/25</t>
  </si>
  <si>
    <t>25/26</t>
  </si>
  <si>
    <t>26/27</t>
  </si>
  <si>
    <t>27/28</t>
  </si>
  <si>
    <t>28/29</t>
  </si>
  <si>
    <t>N/A</t>
  </si>
  <si>
    <t>Jul-08</t>
  </si>
  <si>
    <t>Jul-09</t>
  </si>
  <si>
    <t>Lab Test</t>
  </si>
  <si>
    <t xml:space="preserve">If an equipment was allotted to different rates, please provide rationale </t>
  </si>
  <si>
    <t>Acquisition</t>
  </si>
  <si>
    <t>Depreciation</t>
  </si>
  <si>
    <t>Useful</t>
  </si>
  <si>
    <t>Fund</t>
  </si>
  <si>
    <t>Date</t>
  </si>
  <si>
    <t>Amount</t>
  </si>
  <si>
    <t>Life</t>
  </si>
  <si>
    <t>Price</t>
  </si>
  <si>
    <t>Description</t>
  </si>
  <si>
    <t>NOTE:  Excel workbook contains formulas and links to the other worksheets; PLEASE DO NOT CHANGE FORMULAS</t>
  </si>
  <si>
    <t>Scenario:  Productive Hours with Substantial Pay Differences</t>
  </si>
  <si>
    <t>Instructions</t>
  </si>
  <si>
    <t>1. At the Recharge Facility cell, fill out the name of the Recharge Facility and if applicable, include Fund Number.</t>
  </si>
  <si>
    <t>2. At the Rate Caculation cell, put in type of rate calculation (e.g., senior consultation, consulation)</t>
  </si>
  <si>
    <t>3.  Fill out the worksheet as row titles indicate.</t>
  </si>
  <si>
    <t xml:space="preserve">4.  Group employees of similar pay rates/functions, for the rate that is being calculated.  </t>
  </si>
  <si>
    <t>5.  Fill out % Effort based on the percentage effort of each person that will work on this rate.  Put in 0% for the other personnel not included in this rate.</t>
  </si>
  <si>
    <t>6.  Fill out the Current Salary based on the full annual salary of each individual at the university.</t>
  </si>
  <si>
    <t>7.  Recharge Salary Expense is a formula.  It multiplies % effort by the current salary to get the recharge salary expense.</t>
  </si>
  <si>
    <t xml:space="preserve">8.  Fill out % Benefits based on full benefits percentage of each individual at the university.  It should be based on historical, actual data, if available.  </t>
  </si>
  <si>
    <t xml:space="preserve">     If not available, contact HR for the standard current rate for benefits (currently, the standard benefits rate is 23%).  </t>
  </si>
  <si>
    <t>9.  Recharge Benefit Expense is a formula.  It multiplies % Benefis by Recharge Salary Expense to get the Recharge Benefit Expense.</t>
  </si>
  <si>
    <t>10.  In the Personnel Section, Total Recharge Expense is a formula.  It adds recharge salary expense with recharge benefit expense to get Total Payroll Recharge Expense.</t>
  </si>
  <si>
    <t>11.  Total Personnel is a formula.  It adds all the salaries and benefits cost of the employees for this rate.</t>
  </si>
  <si>
    <t>12. Total Working Hours is a formula.  It multiplies total working hours in a year for an employee which is 2088 hours by % Effort.</t>
  </si>
  <si>
    <t>13. Less Holiday is a formula.  It multiplies total holidays hours earned in a year (which currently is 13 holidays x 8 hours) by % Effort.</t>
  </si>
  <si>
    <t>14. Fill out vacation, sick, and non-productive hours based on historical, actual data, if available.  Determination of sick-leave usage and non-productive hours can be estimated</t>
  </si>
  <si>
    <t xml:space="preserve">      using past experience of the department as a guide.  Non-productive hours include break time and supervising.  Vacation hours earned varies by individual.</t>
  </si>
  <si>
    <t>16. If actual is not available, base sick hours on annual hours earned at time of hire (e.g., 8 hours per month multiplied by 12 months equals 96 sick hours earned in a year).</t>
  </si>
  <si>
    <t>17. If actual is not available, use an estimation that can be supported for non-productive hours.  (e.g. use half an hour for breaks per day , one hour of preparation time per day)</t>
  </si>
  <si>
    <t>18. Less Vacation is a formula.  It multiplies total vacation hours in a year by % Effort.</t>
  </si>
  <si>
    <t>19. Less Sick is a formula.  It multiplies total sick hours in a year by % Effort.</t>
  </si>
  <si>
    <t>20. Less Non-Productive Hours is a formula.  It multiplies total non-productive hours in a year by % Effort.</t>
  </si>
  <si>
    <t>21. Total Productive Hours is a formula.  It subtracts Less Holiday, Less Vacation, Less Sick, and Less Non-Productive Hours from Total Working Hours to equal Total Productive Hours.</t>
  </si>
  <si>
    <t xml:space="preserve">22. Operating costs must be based on the costs of the recharge activity for the entire year (e.g. if NGN costs are $500 for the entire year for one employee and the total % Effort for all employees </t>
  </si>
  <si>
    <t xml:space="preserve">       is 25%, then NGN costs would be $500 multiplied by 25% which equals $125).</t>
  </si>
  <si>
    <t>23. Total S&amp;E is a formula.  It adds up all the total supplies and expense costs for the recharge activity.  It does not include personnel costs.</t>
  </si>
  <si>
    <t>24. Adjustment for Prior Year Deficit or (Surplus) should be based on the deficit or surplus attritubed directly to this rate.  The amount should be based on the balance</t>
  </si>
  <si>
    <t xml:space="preserve">      in the month preceding the submital of the proposal or the previous fiscal year end.  A negative amount needs to be used for surpluses.</t>
  </si>
  <si>
    <t>25. Total projected expenses to be recovered is a formula.  It adds up total personnel, supplies and expense, and adjustment for prior year deficit or surplus costs.</t>
  </si>
  <si>
    <t>26. Billable Units is the number of total productive hours.</t>
  </si>
  <si>
    <t>27. The rate for UC users is calculated by dividing the total projected expenses to be recovered by the number of total productive hours.  You may wish to round the rate to whole numbers.</t>
  </si>
  <si>
    <t xml:space="preserve">      You may wish to round the rate to whole numbers.</t>
  </si>
  <si>
    <t>RATE CALCULATION BASED ON PRODUCTS OR SERVICES</t>
  </si>
  <si>
    <t>Scenario:  Lab Tests Sold for a Year</t>
  </si>
  <si>
    <t>4.  Fill out % Effort based on the percentage effort of each person that will work on this rate.  Put in 0% for the other personnel not included in this rate.</t>
  </si>
  <si>
    <t xml:space="preserve">12. Operating costs must be based on the costs of the recharge activity for the entire year (e.g. if NGN costs are $500 for the entire year for one employee and the total % Effort for all employees </t>
  </si>
  <si>
    <t>13. Equipment Depreciation, found in the operating costs section, is linked to the depreciation schedule worksheet.  Reference the appropriate year in the equipment depreciation schedule</t>
  </si>
  <si>
    <t xml:space="preserve">      to get the correct annual equipment depreciation expense.</t>
  </si>
  <si>
    <t>14. Total S&amp;E is a formula.  It adds up all the total supplies and expense costs for the recharge activity.  It does not include personnel costs.</t>
  </si>
  <si>
    <t>15. Adjustment for Prior Year Deficit or (Surplus) should be based on the deficit or surplus attritubed directly to this rate.  The amount should be based on the balance</t>
  </si>
  <si>
    <t>16. Total projected expenses to be recovered is a formula.  It adds up total personnel, supplies and expense, and adjustment for prior year deficit or surplus costs.</t>
  </si>
  <si>
    <t>17. Billable Units is the number of products or services (e.g., Number of Lab Tests) sold within a year for this rate.  Provide a description of the billable unit.</t>
  </si>
  <si>
    <t>18. The rate for UC users is calculated by dividing the total projected expenses to be recovered by the number of total billable units.  You may wish to round the rate to whole numbers.</t>
  </si>
  <si>
    <t>15. If actual is not available, base vacation hours on annual hours earned at time of hire (e.g. 10 hours per month multiplied by 12 months equals 120 vacation hours earned in a year).</t>
  </si>
  <si>
    <t xml:space="preserve">       is 105%, then NGN costs would be $500 multiplied by 105% which equals $525).</t>
  </si>
  <si>
    <t xml:space="preserve">     Please note that the total percentage for each person for all rates combined should not exceed 100%.</t>
  </si>
  <si>
    <t>Scenario:  Profit and Loss Statement for Lab Tests and Consultation Produtive Hours</t>
  </si>
  <si>
    <t xml:space="preserve">     be used as an example for the Lab Tests and Consultation rates below.</t>
  </si>
  <si>
    <t xml:space="preserve">2.  Estimated No. Billable Units-UC User for Lab Tests is a formula.  It multiplies the percentage of UC Users </t>
  </si>
  <si>
    <t xml:space="preserve">      by the Total No. of Billable Units for the rate, Lab Tests.  To get the Total No. of Billable Units, please reference </t>
  </si>
  <si>
    <t>Rate Calculation -Lab Tests</t>
  </si>
  <si>
    <t xml:space="preserve">      the number from the Lab Tests Calculation Worksheet.</t>
  </si>
  <si>
    <t xml:space="preserve">3.  Estimated No. Billable Units-Non UC User for Lab Tests is a formula.  It multiplies the percentage of Non UC Users </t>
  </si>
  <si>
    <t>4.  Proposed Rate (UC Users) for Lab Tests comes from the Lab Tests Calculation Worksheet.</t>
  </si>
  <si>
    <t>5.  Proposed Rate (Non-UC Users) for Lab Tests comes from the Lab Tests Calculation Worksheet.</t>
  </si>
  <si>
    <t>6.  Distribution of Effort information for Lab Tests comes from the Lab Tests Calculation Worksheet.</t>
  </si>
  <si>
    <t>7.  Recharge-Income- UC User for Lab Tests is a formula.  It multiplies the Estimated No. Billable Units-UC Users</t>
  </si>
  <si>
    <t xml:space="preserve">     by the Proposed Rate (UC Users) for Lab Tests.</t>
  </si>
  <si>
    <t>8.  Revenue-Non UC User for Lab Tests is a formula.  It multiplies the Estimated No. Billable Units-Non UC Users</t>
  </si>
  <si>
    <t xml:space="preserve">     by the Proposed Rate (Non-UC Users) for Lab Tests.</t>
  </si>
  <si>
    <t>9.  Salary and Benefits information for Lab Tests comes from the Lab Tests Calculation Worksheet.</t>
  </si>
  <si>
    <t xml:space="preserve">10. Total Salaries and Benefits for Lab Tests is a formula.  It adds all the salaries and benefits cost of the employees </t>
  </si>
  <si>
    <t xml:space="preserve">      for the Lab Tests rate.</t>
  </si>
  <si>
    <t>12. Total Supplies and Other for Lab Tests is a formula.  It adds up all the supplies and other expenses for the Lab</t>
  </si>
  <si>
    <t xml:space="preserve">      Tests rate.</t>
  </si>
  <si>
    <t>13. Adj for Prior Year Deficit or (Surplus) for Lab Tests comes from the Lab Tests Calculation Worksheet.</t>
  </si>
  <si>
    <t>14. Total Expenses for Lab Tests is a formula.  It adds up Total Salaries and Benefits, Total Supplies and Other,</t>
  </si>
  <si>
    <t xml:space="preserve">      and Adj for Prior Year Deficit or (Surplus) for Lab Tests.</t>
  </si>
  <si>
    <t xml:space="preserve">16. Net Profit or (Loss) for Lab Tests is a formula.  Total Expenses and Differential Income Transfer for Lab Tests are </t>
  </si>
  <si>
    <t xml:space="preserve">      Subtracted from Total Income to get Net Profit or (Loss) for Lab Tests.</t>
  </si>
  <si>
    <t xml:space="preserve">       Tests comes from the Lab Tests Calculation Worksheet.</t>
  </si>
  <si>
    <t xml:space="preserve">11. Supplies and Other information (e.g., NGN, Office Supplies, Lab Supplies, Equipment Depreciation) for Lab </t>
  </si>
  <si>
    <t xml:space="preserve">     rate should equal 100%(e.g., 90% UC users and 10% non-UC users for Lab Tests).  The 90% UC users and 10% will </t>
  </si>
  <si>
    <t xml:space="preserve">1. Find out the percentage of UC users and non-UC users for each rate.  The total percentage for both types of users in each </t>
  </si>
  <si>
    <t xml:space="preserve">17.  Steps 1 through 16 will need to be followed for Consultation and any additional rates.  You will need to add additional </t>
  </si>
  <si>
    <t xml:space="preserve">      worksheet and its corresponding column in the Profit/Loss Statement.</t>
  </si>
  <si>
    <t xml:space="preserve">       columns for any other rates if you include more rates.  If you only have one rate, delete one of the consultation rates </t>
  </si>
  <si>
    <t>28. The rate for non-UC users is calculated by multiplying the rate for UC users by the approved differential income rate.  The standard minimum rates are at the SSA Overview webpage.</t>
  </si>
  <si>
    <t>19. The rate for non-UC users is calculated by multiplying the rate for UC users by the approved differential income rate.  The standard minimum rates are at the SSA Overview webpage.</t>
  </si>
  <si>
    <t>RATE CALCULATION BASED ON PRODUCTIVE HOURS AND DIFFERENT CLASSIFICATIONS (Pay groups)</t>
  </si>
  <si>
    <t>Fiscal Year 20XX/XX</t>
  </si>
  <si>
    <t>STATEMENT OF OPERATIONS</t>
  </si>
  <si>
    <t xml:space="preserve">15. Differential Income Transfer for Senior Consultation is a formula.  Revenue Non-UC user is divided by 1.XX (where XX is equal to the standard differential income rate) </t>
  </si>
  <si>
    <t xml:space="preserve">    equal to the standard differential income rate) and then multiplied by .XX (where XX is equal to the standard differential income rate) to get the Differential Income Transfer amount.</t>
  </si>
  <si>
    <t xml:space="preserve">     (In this example, the standard differential income rate is 45%)</t>
  </si>
  <si>
    <t>18. Total Column- The total column adds up the percentages or amounts from all the rates to get the total amounts.</t>
  </si>
</sst>
</file>

<file path=xl/styles.xml><?xml version="1.0" encoding="utf-8"?>
<styleSheet xmlns="http://schemas.openxmlformats.org/spreadsheetml/2006/main">
  <numFmts count="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81" formatCode="&quot;$&quot;#,##0"/>
    <numFmt numFmtId="182" formatCode="_(* #,##0_);_(* \(#,##0\);_(* &quot;-&quot;??_);_(@_)"/>
  </numFmts>
  <fonts count="16">
    <font>
      <sz val="10"/>
      <name val="Arial"/>
    </font>
    <font>
      <sz val="10"/>
      <name val="Arial"/>
    </font>
    <font>
      <b/>
      <sz val="12"/>
      <name val="Arial"/>
      <family val="2"/>
    </font>
    <font>
      <b/>
      <sz val="10"/>
      <name val="Arial"/>
      <family val="2"/>
    </font>
    <font>
      <sz val="9"/>
      <name val="Arial"/>
      <family val="2"/>
    </font>
    <font>
      <sz val="10"/>
      <name val="Arial"/>
      <family val="2"/>
    </font>
    <font>
      <sz val="10"/>
      <name val="Arial"/>
      <family val="2"/>
    </font>
    <font>
      <b/>
      <sz val="12"/>
      <name val="Times New Roman"/>
      <family val="1"/>
    </font>
    <font>
      <sz val="12"/>
      <name val="Times New Roman"/>
      <family val="1"/>
    </font>
    <font>
      <b/>
      <u/>
      <sz val="12"/>
      <name val="Times New Roman"/>
      <family val="1"/>
    </font>
    <font>
      <b/>
      <i/>
      <u/>
      <sz val="12"/>
      <name val="Times New Roman"/>
      <family val="1"/>
    </font>
    <font>
      <i/>
      <sz val="12"/>
      <name val="Times New Roman"/>
      <family val="1"/>
    </font>
    <font>
      <i/>
      <vertAlign val="superscript"/>
      <sz val="12"/>
      <name val="Times New Roman"/>
      <family val="1"/>
    </font>
    <font>
      <b/>
      <i/>
      <sz val="12"/>
      <name val="Times New Roman"/>
      <family val="1"/>
    </font>
    <font>
      <b/>
      <sz val="14"/>
      <name val="Times New Roman"/>
      <family val="1"/>
    </font>
    <font>
      <b/>
      <sz val="14"/>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9" fontId="1" fillId="0" borderId="0" applyFont="0" applyFill="0" applyBorder="0" applyAlignment="0" applyProtection="0"/>
  </cellStyleXfs>
  <cellXfs count="185">
    <xf numFmtId="0" fontId="0" fillId="0" borderId="0" xfId="0"/>
    <xf numFmtId="0" fontId="0" fillId="0" borderId="0" xfId="0" applyBorder="1"/>
    <xf numFmtId="0" fontId="2" fillId="0" borderId="0" xfId="0" applyFont="1" applyBorder="1"/>
    <xf numFmtId="0" fontId="3" fillId="0" borderId="0" xfId="0" applyFont="1" applyBorder="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2" fillId="0" borderId="0" xfId="0" applyFont="1"/>
    <xf numFmtId="0" fontId="1" fillId="0" borderId="0" xfId="0" applyFont="1" applyBorder="1"/>
    <xf numFmtId="0" fontId="0" fillId="0" borderId="0" xfId="0" applyFill="1"/>
    <xf numFmtId="0" fontId="4" fillId="0" borderId="0" xfId="0" applyFont="1" applyFill="1" applyBorder="1"/>
    <xf numFmtId="0" fontId="4" fillId="0" borderId="0" xfId="0" applyFont="1"/>
    <xf numFmtId="0" fontId="4" fillId="0" borderId="1" xfId="0" applyFont="1" applyFill="1" applyBorder="1"/>
    <xf numFmtId="0" fontId="4" fillId="0" borderId="0" xfId="0" applyFont="1" applyFill="1"/>
    <xf numFmtId="43" fontId="4" fillId="0" borderId="0" xfId="0" applyNumberFormat="1" applyFont="1" applyFill="1" applyBorder="1"/>
    <xf numFmtId="182" fontId="4" fillId="0" borderId="0" xfId="0" applyNumberFormat="1" applyFont="1" applyFill="1" applyBorder="1"/>
    <xf numFmtId="182" fontId="4" fillId="0" borderId="0" xfId="0" applyNumberFormat="1" applyFont="1" applyFill="1"/>
    <xf numFmtId="43" fontId="4" fillId="0" borderId="0" xfId="0" applyNumberFormat="1" applyFont="1" applyFill="1"/>
    <xf numFmtId="0" fontId="7" fillId="0" borderId="0" xfId="0" applyFont="1" applyBorder="1"/>
    <xf numFmtId="0" fontId="8" fillId="0" borderId="0" xfId="0" applyFont="1" applyBorder="1"/>
    <xf numFmtId="0" fontId="8" fillId="0" borderId="0" xfId="0" applyFont="1"/>
    <xf numFmtId="0" fontId="8" fillId="0" borderId="2" xfId="0" applyFont="1" applyBorder="1"/>
    <xf numFmtId="0" fontId="9" fillId="0" borderId="0" xfId="0" applyFont="1" applyBorder="1"/>
    <xf numFmtId="0" fontId="7" fillId="0" borderId="0" xfId="0" applyFont="1" applyBorder="1" applyAlignment="1">
      <alignment horizontal="center" wrapText="1"/>
    </xf>
    <xf numFmtId="0" fontId="7" fillId="0" borderId="0" xfId="0" applyFont="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0" xfId="4" applyFont="1" applyBorder="1"/>
    <xf numFmtId="9" fontId="8" fillId="0" borderId="0" xfId="6" applyFont="1"/>
    <xf numFmtId="0" fontId="8" fillId="0" borderId="5" xfId="0" applyFont="1" applyBorder="1"/>
    <xf numFmtId="9" fontId="8" fillId="0" borderId="5" xfId="0" applyNumberFormat="1" applyFont="1" applyBorder="1"/>
    <xf numFmtId="182" fontId="8" fillId="0" borderId="5" xfId="1" applyNumberFormat="1" applyFont="1" applyBorder="1"/>
    <xf numFmtId="9" fontId="8" fillId="0" borderId="0" xfId="0" applyNumberFormat="1" applyFont="1" applyBorder="1"/>
    <xf numFmtId="182" fontId="8" fillId="0" borderId="0" xfId="1" applyNumberFormat="1" applyFont="1" applyBorder="1"/>
    <xf numFmtId="0" fontId="8" fillId="0" borderId="6" xfId="0" applyFont="1" applyBorder="1"/>
    <xf numFmtId="0" fontId="7" fillId="0" borderId="7" xfId="0" applyFont="1" applyBorder="1"/>
    <xf numFmtId="0" fontId="8" fillId="0" borderId="7" xfId="0" applyFont="1" applyBorder="1"/>
    <xf numFmtId="0" fontId="10" fillId="0" borderId="0" xfId="0" applyFont="1" applyBorder="1"/>
    <xf numFmtId="0" fontId="7" fillId="0" borderId="0" xfId="0" applyFont="1" applyFill="1" applyBorder="1" applyAlignment="1">
      <alignment horizontal="center"/>
    </xf>
    <xf numFmtId="0" fontId="8" fillId="0" borderId="4" xfId="0" applyFont="1" applyBorder="1"/>
    <xf numFmtId="0" fontId="8" fillId="0" borderId="8" xfId="0" applyFont="1" applyBorder="1"/>
    <xf numFmtId="0" fontId="7" fillId="0" borderId="9" xfId="0" applyFont="1" applyFill="1" applyBorder="1" applyAlignment="1">
      <alignment horizontal="center" wrapText="1"/>
    </xf>
    <xf numFmtId="0" fontId="7" fillId="0" borderId="10" xfId="0" applyFont="1" applyBorder="1"/>
    <xf numFmtId="0" fontId="7" fillId="0" borderId="8" xfId="0" applyFont="1" applyBorder="1"/>
    <xf numFmtId="43" fontId="8" fillId="0" borderId="0" xfId="1" applyFont="1" applyBorder="1"/>
    <xf numFmtId="0" fontId="7" fillId="0" borderId="11" xfId="0" applyFont="1" applyBorder="1"/>
    <xf numFmtId="0" fontId="8" fillId="0" borderId="12" xfId="0" applyFont="1" applyBorder="1"/>
    <xf numFmtId="42" fontId="7" fillId="0" borderId="9" xfId="2" applyNumberFormat="1" applyFont="1" applyBorder="1"/>
    <xf numFmtId="0" fontId="8" fillId="0" borderId="1" xfId="0" applyFont="1" applyBorder="1"/>
    <xf numFmtId="42" fontId="7" fillId="0" borderId="10" xfId="2" applyNumberFormat="1" applyFont="1" applyBorder="1"/>
    <xf numFmtId="0" fontId="11" fillId="0" borderId="3" xfId="0" applyFont="1" applyBorder="1"/>
    <xf numFmtId="0" fontId="8" fillId="0" borderId="0" xfId="0" applyFont="1" applyFill="1" applyBorder="1"/>
    <xf numFmtId="0" fontId="11" fillId="0" borderId="0" xfId="0" applyFont="1" applyBorder="1"/>
    <xf numFmtId="0" fontId="12" fillId="0" borderId="0" xfId="0" applyFont="1" applyBorder="1"/>
    <xf numFmtId="0" fontId="7" fillId="0" borderId="4" xfId="0" applyFont="1" applyBorder="1" applyAlignment="1">
      <alignment horizontal="center" wrapText="1"/>
    </xf>
    <xf numFmtId="0" fontId="7" fillId="0" borderId="4" xfId="0" applyFont="1" applyBorder="1" applyAlignment="1">
      <alignment horizontal="center"/>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8" xfId="0" applyFont="1" applyBorder="1" applyAlignment="1">
      <alignment horizontal="center" wrapText="1"/>
    </xf>
    <xf numFmtId="0" fontId="8" fillId="0" borderId="11" xfId="0" applyFont="1" applyBorder="1"/>
    <xf numFmtId="0" fontId="8" fillId="0" borderId="9" xfId="0" applyFont="1" applyBorder="1"/>
    <xf numFmtId="9" fontId="8" fillId="0" borderId="9" xfId="6" applyFont="1" applyBorder="1" applyAlignment="1">
      <alignment horizontal="center"/>
    </xf>
    <xf numFmtId="0" fontId="10" fillId="0" borderId="0" xfId="0" applyFont="1" applyFill="1" applyBorder="1"/>
    <xf numFmtId="0" fontId="8" fillId="0" borderId="16" xfId="0" applyFont="1" applyBorder="1"/>
    <xf numFmtId="0" fontId="10" fillId="0" borderId="3" xfId="0" applyFont="1" applyFill="1" applyBorder="1"/>
    <xf numFmtId="0" fontId="10" fillId="0" borderId="1" xfId="0" applyFont="1" applyFill="1" applyBorder="1"/>
    <xf numFmtId="0" fontId="9" fillId="0" borderId="1" xfId="0" applyFont="1" applyFill="1" applyBorder="1"/>
    <xf numFmtId="0" fontId="10" fillId="0" borderId="13" xfId="0" applyFont="1" applyFill="1" applyBorder="1"/>
    <xf numFmtId="0" fontId="8" fillId="0" borderId="17" xfId="0" applyFont="1" applyFill="1" applyBorder="1"/>
    <xf numFmtId="0" fontId="8" fillId="0" borderId="1" xfId="0" applyFont="1" applyFill="1" applyBorder="1"/>
    <xf numFmtId="0" fontId="13" fillId="0" borderId="1" xfId="0" applyFont="1" applyFill="1" applyBorder="1" applyAlignment="1">
      <alignment horizontal="left"/>
    </xf>
    <xf numFmtId="0" fontId="7" fillId="0" borderId="0" xfId="0" applyFont="1" applyFill="1" applyBorder="1"/>
    <xf numFmtId="0" fontId="11" fillId="0" borderId="0" xfId="0" applyFont="1" applyFill="1" applyBorder="1" applyAlignment="1">
      <alignment horizontal="right"/>
    </xf>
    <xf numFmtId="0" fontId="11" fillId="0" borderId="1" xfId="0" applyFont="1" applyFill="1" applyBorder="1" applyAlignment="1">
      <alignment horizontal="right"/>
    </xf>
    <xf numFmtId="0" fontId="7" fillId="0" borderId="1" xfId="0" applyFont="1" applyFill="1" applyBorder="1"/>
    <xf numFmtId="182" fontId="7" fillId="0" borderId="9" xfId="0" quotePrefix="1" applyNumberFormat="1" applyFont="1" applyBorder="1" applyAlignment="1">
      <alignment horizontal="center"/>
    </xf>
    <xf numFmtId="0" fontId="11" fillId="0" borderId="12" xfId="0" applyFont="1" applyFill="1" applyBorder="1" applyAlignment="1">
      <alignment horizontal="right"/>
    </xf>
    <xf numFmtId="0" fontId="7" fillId="0" borderId="12" xfId="0" applyFont="1" applyFill="1" applyBorder="1"/>
    <xf numFmtId="0" fontId="7" fillId="0" borderId="11" xfId="0" applyFont="1" applyFill="1" applyBorder="1" applyAlignment="1">
      <alignment horizontal="left"/>
    </xf>
    <xf numFmtId="0" fontId="7" fillId="0" borderId="11" xfId="0" applyFont="1" applyFill="1" applyBorder="1"/>
    <xf numFmtId="0" fontId="7" fillId="0" borderId="18" xfId="0" applyFont="1" applyFill="1" applyBorder="1"/>
    <xf numFmtId="0" fontId="7" fillId="0" borderId="19" xfId="0" applyFont="1" applyFill="1" applyBorder="1"/>
    <xf numFmtId="0" fontId="8" fillId="0" borderId="1" xfId="0" applyFont="1" applyBorder="1" applyAlignment="1">
      <alignment horizontal="left"/>
    </xf>
    <xf numFmtId="0" fontId="8" fillId="0" borderId="17" xfId="0" applyFont="1" applyBorder="1" applyAlignment="1">
      <alignment horizontal="left"/>
    </xf>
    <xf numFmtId="0" fontId="0" fillId="0" borderId="4" xfId="0" applyBorder="1" applyAlignment="1">
      <alignment horizontal="center" wrapText="1"/>
    </xf>
    <xf numFmtId="0" fontId="8" fillId="0" borderId="5" xfId="4" applyFont="1" applyBorder="1"/>
    <xf numFmtId="9" fontId="8" fillId="0" borderId="5" xfId="6" applyFont="1" applyBorder="1"/>
    <xf numFmtId="1" fontId="8" fillId="0" borderId="5" xfId="0" applyNumberFormat="1" applyFont="1" applyBorder="1"/>
    <xf numFmtId="0" fontId="8" fillId="0" borderId="11" xfId="4" applyFont="1" applyBorder="1"/>
    <xf numFmtId="0" fontId="7" fillId="0" borderId="12" xfId="0" applyFont="1" applyBorder="1" applyAlignment="1"/>
    <xf numFmtId="0" fontId="6" fillId="0" borderId="0" xfId="0" applyFont="1" applyFill="1" applyBorder="1"/>
    <xf numFmtId="0" fontId="5" fillId="0" borderId="0" xfId="3"/>
    <xf numFmtId="0" fontId="14" fillId="0" borderId="0" xfId="3" applyFont="1"/>
    <xf numFmtId="49" fontId="5" fillId="0" borderId="0" xfId="3" applyNumberFormat="1" applyAlignment="1">
      <alignment horizontal="center"/>
    </xf>
    <xf numFmtId="0" fontId="2" fillId="0" borderId="0" xfId="3" applyFont="1" applyAlignment="1">
      <alignment horizontal="center"/>
    </xf>
    <xf numFmtId="2" fontId="2" fillId="0" borderId="0" xfId="3" applyNumberFormat="1" applyFont="1" applyAlignment="1">
      <alignment horizontal="center"/>
    </xf>
    <xf numFmtId="0" fontId="5" fillId="0" borderId="0" xfId="3" applyAlignment="1">
      <alignment horizontal="center"/>
    </xf>
    <xf numFmtId="49" fontId="14" fillId="0" borderId="0" xfId="3" applyNumberFormat="1" applyFont="1" applyAlignment="1"/>
    <xf numFmtId="49" fontId="15" fillId="0" borderId="0" xfId="3" applyNumberFormat="1" applyFont="1" applyAlignment="1"/>
    <xf numFmtId="0" fontId="3" fillId="0" borderId="0" xfId="3" applyFont="1" applyAlignment="1">
      <alignment horizontal="center"/>
    </xf>
    <xf numFmtId="49" fontId="3" fillId="0" borderId="0" xfId="3" applyNumberFormat="1" applyFont="1" applyAlignment="1">
      <alignment horizontal="center"/>
    </xf>
    <xf numFmtId="16" fontId="3" fillId="0" borderId="0" xfId="3" quotePrefix="1" applyNumberFormat="1" applyFont="1" applyAlignment="1">
      <alignment horizontal="center"/>
    </xf>
    <xf numFmtId="3" fontId="5" fillId="0" borderId="0" xfId="3" applyNumberFormat="1" applyFill="1"/>
    <xf numFmtId="17" fontId="5" fillId="0" borderId="0" xfId="3" applyNumberFormat="1" applyAlignment="1">
      <alignment horizontal="center"/>
    </xf>
    <xf numFmtId="3" fontId="5" fillId="0" borderId="0" xfId="3" applyNumberFormat="1"/>
    <xf numFmtId="3" fontId="5" fillId="0" borderId="4" xfId="3" applyNumberFormat="1" applyBorder="1"/>
    <xf numFmtId="3" fontId="5" fillId="0" borderId="0" xfId="3" applyNumberFormat="1" applyBorder="1"/>
    <xf numFmtId="4" fontId="5" fillId="0" borderId="0" xfId="3" applyNumberFormat="1"/>
    <xf numFmtId="49" fontId="5" fillId="0" borderId="0" xfId="3" quotePrefix="1" applyNumberFormat="1" applyAlignment="1">
      <alignment horizontal="center"/>
    </xf>
    <xf numFmtId="0" fontId="3" fillId="0" borderId="0" xfId="3" quotePrefix="1" applyFont="1" applyAlignment="1">
      <alignment horizontal="center"/>
    </xf>
    <xf numFmtId="3" fontId="5" fillId="0" borderId="0" xfId="3" applyNumberFormat="1" applyAlignment="1">
      <alignment horizontal="right"/>
    </xf>
    <xf numFmtId="17" fontId="5" fillId="0" borderId="0" xfId="3" quotePrefix="1" applyNumberFormat="1" applyAlignment="1">
      <alignment horizontal="center"/>
    </xf>
    <xf numFmtId="0" fontId="5" fillId="0" borderId="0" xfId="3" applyAlignment="1">
      <alignment horizontal="right"/>
    </xf>
    <xf numFmtId="0" fontId="5" fillId="0" borderId="0" xfId="3" applyFill="1" applyAlignment="1">
      <alignment horizontal="center"/>
    </xf>
    <xf numFmtId="17" fontId="5" fillId="0" borderId="0" xfId="3" applyNumberFormat="1" applyFill="1" applyAlignment="1">
      <alignment horizontal="center"/>
    </xf>
    <xf numFmtId="49" fontId="5" fillId="0" borderId="4" xfId="3" applyNumberFormat="1" applyBorder="1" applyAlignment="1">
      <alignment horizontal="center"/>
    </xf>
    <xf numFmtId="0" fontId="5" fillId="0" borderId="4" xfId="3" applyBorder="1" applyAlignment="1">
      <alignment horizontal="center"/>
    </xf>
    <xf numFmtId="17" fontId="5" fillId="0" borderId="4" xfId="3" applyNumberFormat="1" applyBorder="1" applyAlignment="1">
      <alignment horizontal="center"/>
    </xf>
    <xf numFmtId="0" fontId="1" fillId="0" borderId="0" xfId="0" applyFont="1" applyFill="1" applyBorder="1"/>
    <xf numFmtId="0" fontId="8" fillId="0" borderId="0" xfId="0" applyFont="1" applyBorder="1" applyAlignment="1">
      <alignment horizontal="centerContinuous"/>
    </xf>
    <xf numFmtId="0" fontId="5" fillId="0" borderId="0" xfId="0" applyFont="1" applyBorder="1"/>
    <xf numFmtId="0" fontId="8" fillId="0" borderId="0" xfId="0" applyFont="1" applyBorder="1" applyAlignment="1">
      <alignment horizontal="left"/>
    </xf>
    <xf numFmtId="0" fontId="8" fillId="2" borderId="0" xfId="0" applyFont="1" applyFill="1" applyBorder="1" applyAlignment="1">
      <alignment horizontal="left"/>
    </xf>
    <xf numFmtId="0" fontId="8" fillId="0" borderId="0" xfId="0" applyFont="1" applyFill="1" applyBorder="1" applyAlignment="1">
      <alignment horizontal="left"/>
    </xf>
    <xf numFmtId="0" fontId="8" fillId="0" borderId="0" xfId="4" applyFont="1" applyFill="1" applyBorder="1"/>
    <xf numFmtId="0" fontId="5" fillId="0" borderId="0" xfId="0" applyFont="1" applyBorder="1" applyAlignment="1">
      <alignment horizontal="left"/>
    </xf>
    <xf numFmtId="0" fontId="8" fillId="0" borderId="0" xfId="4" applyFont="1" applyBorder="1" applyAlignment="1">
      <alignment horizontal="left"/>
    </xf>
    <xf numFmtId="0" fontId="8" fillId="0" borderId="0" xfId="4" applyFont="1" applyFill="1" applyBorder="1" applyAlignment="1">
      <alignment horizontal="left"/>
    </xf>
    <xf numFmtId="0" fontId="3" fillId="0" borderId="0" xfId="0" applyFont="1" applyFill="1" applyAlignment="1">
      <alignment horizontal="center" wrapText="1"/>
    </xf>
    <xf numFmtId="0" fontId="5" fillId="0" borderId="0" xfId="0" applyFont="1" applyFill="1"/>
    <xf numFmtId="181" fontId="8" fillId="0" borderId="20" xfId="1" applyNumberFormat="1" applyFont="1" applyFill="1" applyBorder="1" applyAlignment="1"/>
    <xf numFmtId="181" fontId="8" fillId="0" borderId="17" xfId="0" applyNumberFormat="1" applyFont="1" applyFill="1" applyBorder="1" applyAlignment="1"/>
    <xf numFmtId="181" fontId="8" fillId="0" borderId="15" xfId="1" applyNumberFormat="1" applyFont="1" applyFill="1" applyBorder="1" applyAlignment="1"/>
    <xf numFmtId="181" fontId="8" fillId="0" borderId="8" xfId="0" applyNumberFormat="1" applyFont="1" applyFill="1" applyBorder="1" applyAlignment="1"/>
    <xf numFmtId="181" fontId="7" fillId="0" borderId="9" xfId="1" applyNumberFormat="1" applyFont="1" applyFill="1" applyBorder="1" applyAlignment="1"/>
    <xf numFmtId="181" fontId="10" fillId="0" borderId="20" xfId="0" applyNumberFormat="1" applyFont="1" applyFill="1" applyBorder="1" applyAlignment="1"/>
    <xf numFmtId="181" fontId="7" fillId="0" borderId="20" xfId="0" applyNumberFormat="1" applyFont="1" applyFill="1" applyBorder="1" applyAlignment="1"/>
    <xf numFmtId="181" fontId="8" fillId="0" borderId="17" xfId="1" applyNumberFormat="1" applyFont="1" applyFill="1" applyBorder="1" applyAlignment="1"/>
    <xf numFmtId="181" fontId="8" fillId="0" borderId="20" xfId="1" applyNumberFormat="1" applyFont="1" applyBorder="1" applyAlignment="1"/>
    <xf numFmtId="181" fontId="7" fillId="0" borderId="9" xfId="0" applyNumberFormat="1" applyFont="1" applyFill="1" applyBorder="1" applyAlignment="1"/>
    <xf numFmtId="181" fontId="11" fillId="0" borderId="20" xfId="0" applyNumberFormat="1" applyFont="1" applyFill="1" applyBorder="1" applyAlignment="1"/>
    <xf numFmtId="181" fontId="7" fillId="0" borderId="17" xfId="0" applyNumberFormat="1" applyFont="1" applyFill="1" applyBorder="1" applyAlignment="1"/>
    <xf numFmtId="181" fontId="7" fillId="0" borderId="1" xfId="0" applyNumberFormat="1" applyFont="1" applyFill="1" applyBorder="1" applyAlignment="1"/>
    <xf numFmtId="181" fontId="7" fillId="0" borderId="0" xfId="0" applyNumberFormat="1" applyFont="1" applyFill="1" applyBorder="1" applyAlignment="1"/>
    <xf numFmtId="181" fontId="7" fillId="0" borderId="12" xfId="0" applyNumberFormat="1" applyFont="1" applyFill="1" applyBorder="1" applyAlignment="1"/>
    <xf numFmtId="181" fontId="8" fillId="0" borderId="1" xfId="0" applyNumberFormat="1" applyFont="1" applyFill="1" applyBorder="1" applyAlignment="1"/>
    <xf numFmtId="181" fontId="8" fillId="0" borderId="0" xfId="0" applyNumberFormat="1" applyFont="1" applyFill="1" applyBorder="1" applyAlignment="1"/>
    <xf numFmtId="181" fontId="7" fillId="0" borderId="11" xfId="0" applyNumberFormat="1" applyFont="1" applyFill="1" applyBorder="1" applyAlignment="1"/>
    <xf numFmtId="181" fontId="7" fillId="0" borderId="10" xfId="0" applyNumberFormat="1" applyFont="1" applyFill="1" applyBorder="1" applyAlignment="1"/>
    <xf numFmtId="181" fontId="7" fillId="0" borderId="4" xfId="0" applyNumberFormat="1" applyFont="1" applyFill="1" applyBorder="1" applyAlignment="1"/>
    <xf numFmtId="181" fontId="8" fillId="0" borderId="10" xfId="0" applyNumberFormat="1" applyFont="1" applyFill="1" applyBorder="1" applyAlignment="1"/>
    <xf numFmtId="181" fontId="8" fillId="0" borderId="4" xfId="0" applyNumberFormat="1" applyFont="1" applyFill="1" applyBorder="1" applyAlignment="1"/>
    <xf numFmtId="181" fontId="7" fillId="0" borderId="18" xfId="0" applyNumberFormat="1" applyFont="1" applyFill="1" applyBorder="1" applyAlignment="1"/>
    <xf numFmtId="5" fontId="8" fillId="0" borderId="5" xfId="1" applyNumberFormat="1" applyFont="1" applyBorder="1"/>
    <xf numFmtId="5" fontId="8" fillId="0" borderId="0" xfId="1" applyNumberFormat="1" applyFont="1"/>
    <xf numFmtId="5" fontId="8" fillId="0" borderId="4" xfId="1" applyNumberFormat="1" applyFont="1" applyBorder="1"/>
    <xf numFmtId="181" fontId="8" fillId="0" borderId="0" xfId="1" applyNumberFormat="1" applyFont="1"/>
    <xf numFmtId="181" fontId="8" fillId="0" borderId="5" xfId="1" applyNumberFormat="1" applyFont="1" applyBorder="1"/>
    <xf numFmtId="181" fontId="8" fillId="0" borderId="0" xfId="1" applyNumberFormat="1" applyFont="1" applyBorder="1"/>
    <xf numFmtId="181" fontId="7" fillId="0" borderId="6" xfId="0" applyNumberFormat="1" applyFont="1" applyBorder="1"/>
    <xf numFmtId="181" fontId="8" fillId="0" borderId="0" xfId="0" applyNumberFormat="1" applyFont="1"/>
    <xf numFmtId="181" fontId="8" fillId="0" borderId="0" xfId="0" applyNumberFormat="1" applyFont="1" applyBorder="1"/>
    <xf numFmtId="181" fontId="7" fillId="0" borderId="7" xfId="1" applyNumberFormat="1" applyFont="1" applyBorder="1"/>
    <xf numFmtId="6" fontId="8" fillId="0" borderId="5" xfId="1" applyNumberFormat="1" applyFont="1" applyBorder="1"/>
    <xf numFmtId="3" fontId="8" fillId="0" borderId="0" xfId="0" applyNumberFormat="1" applyFont="1"/>
    <xf numFmtId="1" fontId="8" fillId="0" borderId="0" xfId="1" applyNumberFormat="1" applyFont="1"/>
    <xf numFmtId="181" fontId="5" fillId="0" borderId="0" xfId="3" applyNumberFormat="1" applyFill="1"/>
    <xf numFmtId="181" fontId="5" fillId="0" borderId="4" xfId="3" applyNumberFormat="1" applyFill="1" applyBorder="1"/>
    <xf numFmtId="181" fontId="5" fillId="0" borderId="0" xfId="3" applyNumberFormat="1"/>
    <xf numFmtId="181" fontId="5" fillId="0" borderId="4" xfId="3" applyNumberFormat="1" applyBorder="1"/>
    <xf numFmtId="181" fontId="5" fillId="0" borderId="0" xfId="3" applyNumberFormat="1" applyAlignment="1">
      <alignment horizontal="right"/>
    </xf>
    <xf numFmtId="181" fontId="5" fillId="0" borderId="0" xfId="3" applyNumberFormat="1" applyAlignment="1">
      <alignment horizontal="center"/>
    </xf>
    <xf numFmtId="0" fontId="8" fillId="0" borderId="0" xfId="5" applyFont="1" applyFill="1" applyBorder="1"/>
    <xf numFmtId="0" fontId="7" fillId="0" borderId="0" xfId="5" applyFont="1" applyFill="1" applyBorder="1"/>
    <xf numFmtId="49" fontId="5" fillId="0" borderId="0" xfId="3" applyNumberFormat="1" applyFill="1" applyAlignment="1">
      <alignment horizontal="left"/>
    </xf>
    <xf numFmtId="0" fontId="5" fillId="0" borderId="0" xfId="3" applyFill="1"/>
    <xf numFmtId="49" fontId="5" fillId="0" borderId="0" xfId="3" applyNumberFormat="1" applyFill="1" applyAlignment="1">
      <alignment horizontal="center"/>
    </xf>
    <xf numFmtId="0" fontId="8" fillId="0" borderId="0" xfId="0" applyFont="1" applyFill="1" applyBorder="1" applyAlignment="1">
      <alignment horizontal="left" vertical="center"/>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5" xfId="0" applyFont="1" applyBorder="1" applyAlignment="1">
      <alignment horizontal="center" wrapText="1"/>
    </xf>
    <xf numFmtId="0" fontId="8" fillId="0" borderId="1" xfId="0" applyFont="1" applyBorder="1" applyAlignment="1">
      <alignment horizontal="left"/>
    </xf>
    <xf numFmtId="0" fontId="8" fillId="0" borderId="17" xfId="0" applyFont="1" applyBorder="1" applyAlignment="1">
      <alignment horizontal="left"/>
    </xf>
    <xf numFmtId="0" fontId="7" fillId="0" borderId="11" xfId="0" applyFont="1" applyBorder="1" applyAlignment="1">
      <alignment horizontal="center"/>
    </xf>
    <xf numFmtId="0" fontId="7" fillId="0" borderId="12" xfId="0" applyFont="1" applyBorder="1" applyAlignment="1">
      <alignment horizontal="center"/>
    </xf>
  </cellXfs>
  <cellStyles count="7">
    <cellStyle name="Comma" xfId="1" builtinId="3"/>
    <cellStyle name="Currency" xfId="2" builtinId="4"/>
    <cellStyle name="Normal" xfId="0" builtinId="0"/>
    <cellStyle name="Normal 2" xfId="3"/>
    <cellStyle name="Normal_Book2" xfId="4"/>
    <cellStyle name="Normal_Book2 2" xfId="5"/>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ch\Mgmt\01-02\nm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h/Mgmt/01-02/nm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ABOR"/>
      <sheetName val="MACH"/>
      <sheetName val="WORKSTATIONS"/>
      <sheetName val="DEPREC"/>
      <sheetName val="FY00"/>
      <sheetName val="FY01"/>
    </sheetNames>
    <sheetDataSet>
      <sheetData sheetId="0">
        <row r="25">
          <cell r="B25">
            <v>45878</v>
          </cell>
        </row>
        <row r="36">
          <cell r="A36" t="str">
            <v xml:space="preserve">  for the period 7/1/99 - 6/30/2000</v>
          </cell>
        </row>
      </sheetData>
      <sheetData sheetId="1"/>
      <sheetData sheetId="2"/>
      <sheetData sheetId="3">
        <row r="55">
          <cell r="AC55">
            <v>124971.97500000001</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BOR"/>
      <sheetName val="MACH"/>
      <sheetName val="WORKSTATIONS"/>
      <sheetName val="DEPREC"/>
      <sheetName val="FY00"/>
      <sheetName val="FY01"/>
    </sheetNames>
    <sheetDataSet>
      <sheetData sheetId="0">
        <row r="25">
          <cell r="B25">
            <v>45878</v>
          </cell>
        </row>
        <row r="36">
          <cell r="A36" t="str">
            <v xml:space="preserve">  for the period 7/1/99 - 6/30/2000</v>
          </cell>
        </row>
      </sheetData>
      <sheetData sheetId="1"/>
      <sheetData sheetId="2"/>
      <sheetData sheetId="3">
        <row r="55">
          <cell r="AC55">
            <v>124971.97500000001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tabSelected="1" zoomScaleNormal="100" workbookViewId="0">
      <selection activeCell="C31" sqref="C31"/>
    </sheetView>
  </sheetViews>
  <sheetFormatPr defaultColWidth="8.85546875" defaultRowHeight="12.75"/>
  <cols>
    <col min="1" max="1" width="26" style="1" customWidth="1"/>
    <col min="2" max="2" width="21" style="1" customWidth="1"/>
    <col min="3" max="8" width="11.42578125" customWidth="1"/>
  </cols>
  <sheetData>
    <row r="1" spans="1:1" ht="15.75">
      <c r="A1" s="123" t="s">
        <v>156</v>
      </c>
    </row>
    <row r="2" spans="1:1" ht="15.75">
      <c r="A2" s="123"/>
    </row>
    <row r="3" spans="1:1" ht="15.75">
      <c r="A3" s="123" t="s">
        <v>122</v>
      </c>
    </row>
    <row r="4" spans="1:1">
      <c r="A4" s="125"/>
    </row>
    <row r="5" spans="1:1" ht="15.75">
      <c r="A5" s="121" t="s">
        <v>157</v>
      </c>
    </row>
    <row r="6" spans="1:1" ht="15.75">
      <c r="A6" s="121" t="s">
        <v>124</v>
      </c>
    </row>
    <row r="7" spans="1:1" ht="15.75">
      <c r="A7" s="121" t="s">
        <v>125</v>
      </c>
    </row>
    <row r="8" spans="1:1" ht="15.75">
      <c r="A8" s="121" t="s">
        <v>126</v>
      </c>
    </row>
    <row r="9" spans="1:1" ht="15.75">
      <c r="A9" s="121" t="s">
        <v>127</v>
      </c>
    </row>
    <row r="10" spans="1:1" ht="15.75">
      <c r="A10" s="123" t="s">
        <v>158</v>
      </c>
    </row>
    <row r="11" spans="1:1" ht="15.75">
      <c r="A11" s="123" t="s">
        <v>130</v>
      </c>
    </row>
    <row r="12" spans="1:1" ht="15.75">
      <c r="A12" s="123" t="s">
        <v>131</v>
      </c>
    </row>
    <row r="13" spans="1:1" ht="15.75">
      <c r="A13" s="121" t="s">
        <v>132</v>
      </c>
    </row>
    <row r="14" spans="1:1" ht="15.75">
      <c r="A14" s="121" t="s">
        <v>133</v>
      </c>
    </row>
    <row r="15" spans="1:1" ht="15.75">
      <c r="A15" s="121" t="s">
        <v>134</v>
      </c>
    </row>
    <row r="16" spans="1:1" ht="15.75">
      <c r="A16" s="121" t="s">
        <v>135</v>
      </c>
    </row>
    <row r="17" spans="1:8" ht="15.75">
      <c r="A17" s="121" t="s">
        <v>136</v>
      </c>
    </row>
    <row r="18" spans="1:8" ht="15.75">
      <c r="A18" s="126" t="s">
        <v>159</v>
      </c>
    </row>
    <row r="19" spans="1:8" ht="15.75">
      <c r="A19" s="126" t="s">
        <v>148</v>
      </c>
    </row>
    <row r="20" spans="1:8" ht="15.75">
      <c r="A20" s="126" t="s">
        <v>160</v>
      </c>
    </row>
    <row r="21" spans="1:8" ht="15.75">
      <c r="A21" s="126" t="s">
        <v>161</v>
      </c>
    </row>
    <row r="22" spans="1:8" ht="15.75">
      <c r="A22" s="127" t="s">
        <v>162</v>
      </c>
    </row>
    <row r="23" spans="1:8" ht="15.75">
      <c r="A23" s="127" t="s">
        <v>163</v>
      </c>
    </row>
    <row r="24" spans="1:8" ht="15.75">
      <c r="A24" s="127" t="s">
        <v>151</v>
      </c>
    </row>
    <row r="25" spans="1:8" ht="15.75">
      <c r="A25" s="127" t="s">
        <v>164</v>
      </c>
    </row>
    <row r="26" spans="1:8" ht="15.75">
      <c r="A26" s="127" t="s">
        <v>165</v>
      </c>
    </row>
    <row r="27" spans="1:8" ht="15.75">
      <c r="A27" s="127" t="s">
        <v>166</v>
      </c>
    </row>
    <row r="28" spans="1:8" ht="15.75">
      <c r="A28" s="127" t="s">
        <v>202</v>
      </c>
    </row>
    <row r="29" spans="1:8" ht="15.75">
      <c r="A29" s="127" t="s">
        <v>155</v>
      </c>
    </row>
    <row r="30" spans="1:8" ht="15.75">
      <c r="A30" s="18"/>
      <c r="B30" s="18"/>
      <c r="C30" s="19"/>
      <c r="D30" s="19"/>
      <c r="E30" s="19"/>
      <c r="F30" s="19"/>
      <c r="G30" s="19"/>
      <c r="H30" s="19"/>
    </row>
    <row r="31" spans="1:8" ht="15.75">
      <c r="A31" s="17" t="s">
        <v>1</v>
      </c>
      <c r="B31" s="17"/>
      <c r="C31" s="19"/>
      <c r="D31" s="19"/>
      <c r="E31" s="19"/>
      <c r="F31" s="19"/>
      <c r="G31" s="19"/>
      <c r="H31" s="19"/>
    </row>
    <row r="32" spans="1:8" ht="15.75">
      <c r="A32" s="17"/>
      <c r="B32" s="17"/>
      <c r="C32" s="19"/>
      <c r="D32" s="19"/>
      <c r="E32" s="19"/>
      <c r="G32" s="19"/>
      <c r="H32" s="19"/>
    </row>
    <row r="33" spans="1:8" ht="15.75">
      <c r="A33" s="17" t="s">
        <v>174</v>
      </c>
      <c r="B33" s="17"/>
      <c r="C33" s="19"/>
      <c r="D33" s="19"/>
      <c r="E33" s="19"/>
      <c r="F33" s="19"/>
      <c r="G33" s="19"/>
      <c r="H33" s="19"/>
    </row>
    <row r="34" spans="1:8" ht="16.5" thickBot="1">
      <c r="A34" s="20"/>
      <c r="B34" s="20"/>
      <c r="C34" s="20"/>
      <c r="D34" s="20"/>
      <c r="E34" s="20"/>
      <c r="F34" s="20"/>
      <c r="G34" s="20"/>
      <c r="H34" s="20"/>
    </row>
    <row r="35" spans="1:8" ht="15.75">
      <c r="A35" s="21" t="s">
        <v>2</v>
      </c>
      <c r="B35" s="21"/>
      <c r="C35" s="19"/>
      <c r="D35" s="19"/>
      <c r="E35" s="19"/>
      <c r="F35" s="19"/>
      <c r="G35" s="19"/>
      <c r="H35" s="19"/>
    </row>
    <row r="36" spans="1:8" s="5" customFormat="1" ht="47.25">
      <c r="A36" s="22" t="s">
        <v>3</v>
      </c>
      <c r="B36" s="22" t="s">
        <v>26</v>
      </c>
      <c r="C36" s="23" t="s">
        <v>4</v>
      </c>
      <c r="D36" s="23" t="s">
        <v>5</v>
      </c>
      <c r="E36" s="23" t="s">
        <v>6</v>
      </c>
      <c r="F36" s="23" t="s">
        <v>7</v>
      </c>
      <c r="G36" s="23" t="s">
        <v>8</v>
      </c>
      <c r="H36" s="23" t="s">
        <v>9</v>
      </c>
    </row>
    <row r="37" spans="1:8" s="5" customFormat="1" ht="15.75">
      <c r="A37" s="24"/>
      <c r="B37" s="24"/>
      <c r="C37" s="24" t="s">
        <v>10</v>
      </c>
      <c r="D37" s="24" t="s">
        <v>11</v>
      </c>
      <c r="E37" s="24" t="s">
        <v>12</v>
      </c>
      <c r="F37" s="24" t="s">
        <v>13</v>
      </c>
      <c r="G37" s="24" t="s">
        <v>14</v>
      </c>
      <c r="H37" s="24" t="s">
        <v>15</v>
      </c>
    </row>
    <row r="38" spans="1:8" s="5" customFormat="1" ht="15.75">
      <c r="A38" s="25"/>
      <c r="B38" s="25"/>
      <c r="C38" s="25"/>
      <c r="D38" s="25"/>
      <c r="E38" s="25" t="s">
        <v>16</v>
      </c>
      <c r="F38" s="25"/>
      <c r="G38" s="25" t="s">
        <v>17</v>
      </c>
      <c r="H38" s="25" t="s">
        <v>18</v>
      </c>
    </row>
    <row r="39" spans="1:8" ht="15.75">
      <c r="A39" s="85" t="s">
        <v>40</v>
      </c>
      <c r="B39" s="85" t="s">
        <v>61</v>
      </c>
      <c r="C39" s="86">
        <v>0.05</v>
      </c>
      <c r="D39" s="153">
        <v>101000</v>
      </c>
      <c r="E39" s="153">
        <f>C39*D39</f>
        <v>5050</v>
      </c>
      <c r="F39" s="86">
        <v>0.22</v>
      </c>
      <c r="G39" s="153">
        <f>E39*F39</f>
        <v>1111</v>
      </c>
      <c r="H39" s="153">
        <f>E39+G39</f>
        <v>6161</v>
      </c>
    </row>
    <row r="40" spans="1:8" ht="15.75">
      <c r="A40" s="26" t="s">
        <v>40</v>
      </c>
      <c r="B40" s="26" t="s">
        <v>63</v>
      </c>
      <c r="C40" s="27">
        <v>0.15</v>
      </c>
      <c r="D40" s="154">
        <v>75000</v>
      </c>
      <c r="E40" s="154">
        <f>C40*D40</f>
        <v>11250</v>
      </c>
      <c r="F40" s="27">
        <v>0.19</v>
      </c>
      <c r="G40" s="154">
        <f>E40*F40</f>
        <v>2137.5</v>
      </c>
      <c r="H40" s="154">
        <f>E40+G40</f>
        <v>13387.5</v>
      </c>
    </row>
    <row r="41" spans="1:8" ht="15.75">
      <c r="A41" s="88" t="s">
        <v>40</v>
      </c>
      <c r="B41" s="85" t="s">
        <v>62</v>
      </c>
      <c r="C41" s="86">
        <v>0.5</v>
      </c>
      <c r="D41" s="153">
        <v>50000</v>
      </c>
      <c r="E41" s="153">
        <f>C41*D41</f>
        <v>25000</v>
      </c>
      <c r="F41" s="86">
        <v>0.23</v>
      </c>
      <c r="G41" s="153">
        <f>E41*F41</f>
        <v>5750</v>
      </c>
      <c r="H41" s="153">
        <f>E41+G41</f>
        <v>30750</v>
      </c>
    </row>
    <row r="42" spans="1:8" ht="15.75">
      <c r="A42" s="88" t="s">
        <v>40</v>
      </c>
      <c r="B42" s="85" t="s">
        <v>62</v>
      </c>
      <c r="C42" s="86">
        <v>0.5</v>
      </c>
      <c r="D42" s="155">
        <v>50000</v>
      </c>
      <c r="E42" s="153">
        <f>C42*D42</f>
        <v>25000</v>
      </c>
      <c r="F42" s="86">
        <v>0.25</v>
      </c>
      <c r="G42" s="153">
        <f>E42*F42</f>
        <v>6250</v>
      </c>
      <c r="H42" s="153">
        <f>E42+G42</f>
        <v>31250</v>
      </c>
    </row>
    <row r="43" spans="1:8" ht="15.75">
      <c r="A43" s="28" t="s">
        <v>19</v>
      </c>
      <c r="B43" s="28"/>
      <c r="C43" s="29">
        <f>SUM(C39:C42)</f>
        <v>1.2</v>
      </c>
      <c r="D43" s="153"/>
      <c r="E43" s="153">
        <f>SUM(E39:E42)</f>
        <v>66300</v>
      </c>
      <c r="F43" s="30"/>
      <c r="G43" s="153">
        <f>SUM(G39:G42)</f>
        <v>15248.5</v>
      </c>
      <c r="H43" s="153">
        <f>SUM(H39:H42)</f>
        <v>81548.5</v>
      </c>
    </row>
    <row r="44" spans="1:8" ht="15.75">
      <c r="A44" s="18"/>
      <c r="B44" s="18"/>
      <c r="C44" s="31"/>
      <c r="D44" s="32"/>
      <c r="E44" s="32"/>
      <c r="F44" s="32"/>
      <c r="G44" s="32"/>
      <c r="H44" s="32"/>
    </row>
    <row r="45" spans="1:8" ht="15.75">
      <c r="A45" s="18" t="s">
        <v>57</v>
      </c>
      <c r="B45" s="18"/>
      <c r="C45" s="19"/>
      <c r="D45" s="19"/>
      <c r="E45" s="19"/>
      <c r="F45" s="19"/>
      <c r="G45" s="19"/>
      <c r="H45" s="156">
        <v>600</v>
      </c>
    </row>
    <row r="46" spans="1:8" ht="15.75">
      <c r="A46" s="18" t="s">
        <v>60</v>
      </c>
      <c r="B46" s="18"/>
      <c r="C46" s="19"/>
      <c r="D46" s="19"/>
      <c r="E46" s="19"/>
      <c r="F46" s="19"/>
      <c r="G46" s="19"/>
      <c r="H46" s="156">
        <f>500*C43</f>
        <v>600</v>
      </c>
    </row>
    <row r="47" spans="1:8" ht="15.75">
      <c r="A47" s="18" t="s">
        <v>64</v>
      </c>
      <c r="B47" s="18"/>
      <c r="C47" s="19"/>
      <c r="D47" s="19"/>
      <c r="E47" s="19"/>
      <c r="F47" s="19"/>
      <c r="G47" s="19"/>
      <c r="H47" s="156">
        <v>2500</v>
      </c>
    </row>
    <row r="48" spans="1:8" ht="15.75">
      <c r="A48" s="18" t="s">
        <v>83</v>
      </c>
      <c r="B48" s="18"/>
      <c r="C48" s="19"/>
      <c r="D48" s="19"/>
      <c r="E48" s="19"/>
      <c r="F48" s="19"/>
      <c r="G48" s="19"/>
      <c r="H48" s="156">
        <f>depreciation!M14</f>
        <v>19166.666666666668</v>
      </c>
    </row>
    <row r="49" spans="1:14" ht="15.75">
      <c r="A49" s="18"/>
      <c r="B49" s="18"/>
      <c r="C49" s="19"/>
      <c r="D49" s="19"/>
      <c r="E49" s="19"/>
      <c r="F49" s="19"/>
      <c r="G49" s="19"/>
      <c r="H49" s="156"/>
    </row>
    <row r="50" spans="1:14" ht="15.75">
      <c r="A50" s="28" t="s">
        <v>20</v>
      </c>
      <c r="B50" s="28"/>
      <c r="C50" s="28"/>
      <c r="D50" s="28"/>
      <c r="E50" s="28"/>
      <c r="F50" s="28"/>
      <c r="G50" s="28"/>
      <c r="H50" s="157">
        <f>SUM(H45:H49)</f>
        <v>22866.666666666668</v>
      </c>
    </row>
    <row r="51" spans="1:14" ht="15.75">
      <c r="A51" s="18"/>
      <c r="B51" s="18"/>
      <c r="C51" s="18"/>
      <c r="D51" s="18"/>
      <c r="E51" s="18"/>
      <c r="F51" s="18"/>
      <c r="G51" s="18"/>
      <c r="H51" s="158"/>
    </row>
    <row r="52" spans="1:14" ht="15.75">
      <c r="A52" s="28" t="s">
        <v>58</v>
      </c>
      <c r="B52" s="28"/>
      <c r="C52" s="28"/>
      <c r="D52" s="28"/>
      <c r="E52" s="28"/>
      <c r="F52" s="28"/>
      <c r="G52" s="28"/>
      <c r="H52" s="163">
        <v>-1000</v>
      </c>
    </row>
    <row r="53" spans="1:14" ht="15.75">
      <c r="A53" s="18"/>
      <c r="B53" s="18"/>
      <c r="C53" s="18"/>
      <c r="D53" s="18"/>
      <c r="E53" s="18"/>
      <c r="F53" s="18"/>
      <c r="G53" s="18"/>
      <c r="H53" s="158"/>
    </row>
    <row r="54" spans="1:14" ht="16.5" thickBot="1">
      <c r="A54" s="33" t="s">
        <v>21</v>
      </c>
      <c r="B54" s="33"/>
      <c r="C54" s="33"/>
      <c r="D54" s="33"/>
      <c r="E54" s="33"/>
      <c r="F54" s="33"/>
      <c r="G54" s="33"/>
      <c r="H54" s="159">
        <f>SUM(H43,H50,H52)</f>
        <v>103415.16666666667</v>
      </c>
    </row>
    <row r="55" spans="1:14" ht="16.5" thickTop="1">
      <c r="A55" s="18"/>
      <c r="B55" s="18"/>
      <c r="C55" s="19"/>
      <c r="D55" s="19"/>
      <c r="E55" s="19"/>
      <c r="F55" s="19"/>
      <c r="G55" s="19"/>
      <c r="H55" s="160"/>
    </row>
    <row r="56" spans="1:14" ht="15.75">
      <c r="A56" s="18" t="s">
        <v>82</v>
      </c>
      <c r="B56" s="18"/>
      <c r="C56" s="19"/>
      <c r="D56" s="19"/>
      <c r="E56" s="19"/>
      <c r="F56" s="19"/>
      <c r="G56" s="19"/>
      <c r="H56" s="164">
        <v>2000</v>
      </c>
    </row>
    <row r="57" spans="1:14" ht="15.75">
      <c r="A57" s="18"/>
      <c r="B57" s="18"/>
      <c r="C57" s="18"/>
      <c r="D57" s="18"/>
      <c r="E57" s="18"/>
      <c r="F57" s="18"/>
      <c r="G57" s="18"/>
      <c r="H57" s="161"/>
    </row>
    <row r="58" spans="1:14" ht="16.5" thickBot="1">
      <c r="A58" s="34" t="s">
        <v>45</v>
      </c>
      <c r="B58" s="34"/>
      <c r="C58" s="35"/>
      <c r="D58" s="35"/>
      <c r="E58" s="35"/>
      <c r="F58" s="35"/>
      <c r="G58" s="35"/>
      <c r="H58" s="162">
        <f>H54/H56</f>
        <v>51.707583333333339</v>
      </c>
      <c r="I58" s="8"/>
      <c r="J58" s="8"/>
      <c r="K58" s="8"/>
      <c r="L58" s="8"/>
      <c r="M58" s="8"/>
      <c r="N58" s="8"/>
    </row>
    <row r="59" spans="1:14" ht="15.75">
      <c r="A59" s="18"/>
      <c r="B59" s="18"/>
      <c r="C59" s="19"/>
      <c r="D59" s="19"/>
      <c r="E59" s="19"/>
      <c r="F59" s="19"/>
      <c r="G59" s="19"/>
      <c r="H59" s="156"/>
      <c r="I59" s="8"/>
      <c r="J59" s="8"/>
      <c r="K59" s="8"/>
      <c r="L59" s="8"/>
      <c r="M59" s="8"/>
      <c r="N59" s="8"/>
    </row>
    <row r="60" spans="1:14" ht="16.5" thickBot="1">
      <c r="A60" s="34" t="s">
        <v>48</v>
      </c>
      <c r="B60" s="34"/>
      <c r="C60" s="34"/>
      <c r="D60" s="34"/>
      <c r="E60" s="34"/>
      <c r="F60" s="34"/>
      <c r="G60" s="34"/>
      <c r="H60" s="162">
        <f>H58*1.45</f>
        <v>74.975995833333343</v>
      </c>
      <c r="I60" s="8"/>
      <c r="J60" s="8"/>
      <c r="K60" s="8"/>
      <c r="L60" s="8"/>
      <c r="M60" s="8"/>
      <c r="N60" s="8"/>
    </row>
  </sheetData>
  <phoneticPr fontId="0" type="noConversion"/>
  <pageMargins left="0.75" right="0.75" top="0.5" bottom="0.25" header="0.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topLeftCell="A13" zoomScaleNormal="100" workbookViewId="0">
      <selection activeCell="A38" sqref="A38"/>
    </sheetView>
  </sheetViews>
  <sheetFormatPr defaultColWidth="8.85546875" defaultRowHeight="12.75"/>
  <cols>
    <col min="1" max="1" width="26" style="1" customWidth="1"/>
    <col min="2" max="2" width="21" style="1" customWidth="1"/>
    <col min="3" max="8" width="11.42578125" customWidth="1"/>
    <col min="9" max="9" width="10.5703125" customWidth="1"/>
    <col min="11" max="11" width="10.140625" customWidth="1"/>
    <col min="13" max="13" width="11.140625" customWidth="1"/>
    <col min="14" max="14" width="11" customWidth="1"/>
  </cols>
  <sheetData>
    <row r="1" spans="1:1" ht="15.75">
      <c r="A1" s="123" t="s">
        <v>203</v>
      </c>
    </row>
    <row r="2" spans="1:1" ht="15.75">
      <c r="A2" s="119"/>
    </row>
    <row r="3" spans="1:1" ht="15.75">
      <c r="A3" s="123" t="s">
        <v>122</v>
      </c>
    </row>
    <row r="4" spans="1:1">
      <c r="A4" s="120"/>
    </row>
    <row r="5" spans="1:1" ht="15.75">
      <c r="A5" s="121" t="s">
        <v>123</v>
      </c>
    </row>
    <row r="6" spans="1:1" ht="15.75">
      <c r="A6" s="121" t="s">
        <v>124</v>
      </c>
    </row>
    <row r="7" spans="1:1" ht="15.75">
      <c r="A7" s="121" t="s">
        <v>125</v>
      </c>
    </row>
    <row r="8" spans="1:1" ht="15.75">
      <c r="A8" s="121" t="s">
        <v>126</v>
      </c>
    </row>
    <row r="9" spans="1:1" ht="15.75">
      <c r="A9" s="121" t="s">
        <v>127</v>
      </c>
    </row>
    <row r="10" spans="1:1" ht="15.75">
      <c r="A10" s="122" t="s">
        <v>128</v>
      </c>
    </row>
    <row r="11" spans="1:1" ht="15.75">
      <c r="A11" s="123" t="s">
        <v>129</v>
      </c>
    </row>
    <row r="12" spans="1:1" ht="15.75">
      <c r="A12" s="123" t="s">
        <v>130</v>
      </c>
    </row>
    <row r="13" spans="1:1" ht="15.75">
      <c r="A13" s="123" t="s">
        <v>131</v>
      </c>
    </row>
    <row r="14" spans="1:1" ht="15.75">
      <c r="A14" s="121" t="s">
        <v>132</v>
      </c>
    </row>
    <row r="15" spans="1:1" ht="15.75">
      <c r="A15" s="121" t="s">
        <v>133</v>
      </c>
    </row>
    <row r="16" spans="1:1" ht="15.75">
      <c r="A16" s="121" t="s">
        <v>134</v>
      </c>
    </row>
    <row r="17" spans="1:1" ht="15.75">
      <c r="A17" s="121" t="s">
        <v>135</v>
      </c>
    </row>
    <row r="18" spans="1:1" ht="15.75">
      <c r="A18" s="121" t="s">
        <v>136</v>
      </c>
    </row>
    <row r="19" spans="1:1" ht="15.75">
      <c r="A19" s="123" t="s">
        <v>137</v>
      </c>
    </row>
    <row r="20" spans="1:1" ht="15.75">
      <c r="A20" s="123" t="s">
        <v>138</v>
      </c>
    </row>
    <row r="21" spans="1:1" ht="15.75">
      <c r="A21" s="121" t="s">
        <v>139</v>
      </c>
    </row>
    <row r="22" spans="1:1" ht="15.75">
      <c r="A22" s="121" t="s">
        <v>140</v>
      </c>
    </row>
    <row r="23" spans="1:1" ht="15.75">
      <c r="A23" s="121" t="s">
        <v>167</v>
      </c>
    </row>
    <row r="24" spans="1:1" ht="15.75">
      <c r="A24" s="121" t="s">
        <v>141</v>
      </c>
    </row>
    <row r="25" spans="1:1" ht="15.75">
      <c r="A25" s="122" t="s">
        <v>142</v>
      </c>
    </row>
    <row r="26" spans="1:1" ht="15.75">
      <c r="A26" s="123" t="s">
        <v>143</v>
      </c>
    </row>
    <row r="27" spans="1:1" ht="15.75">
      <c r="A27" s="26" t="s">
        <v>144</v>
      </c>
    </row>
    <row r="28" spans="1:1" ht="15.75">
      <c r="A28" s="123" t="s">
        <v>145</v>
      </c>
    </row>
    <row r="29" spans="1:1" ht="15.75">
      <c r="A29" s="123" t="s">
        <v>146</v>
      </c>
    </row>
    <row r="30" spans="1:1" ht="15.75">
      <c r="A30" s="26" t="s">
        <v>147</v>
      </c>
    </row>
    <row r="31" spans="1:1" ht="15.75">
      <c r="A31" s="26" t="s">
        <v>168</v>
      </c>
    </row>
    <row r="32" spans="1:1" ht="15.75">
      <c r="A32" s="124" t="s">
        <v>149</v>
      </c>
    </row>
    <row r="33" spans="1:14" ht="15.75">
      <c r="A33" s="124" t="s">
        <v>150</v>
      </c>
    </row>
    <row r="34" spans="1:14" ht="15.75">
      <c r="A34" s="124" t="s">
        <v>151</v>
      </c>
    </row>
    <row r="35" spans="1:14" ht="15.75">
      <c r="A35" s="124" t="s">
        <v>152</v>
      </c>
    </row>
    <row r="36" spans="1:14" ht="15.75">
      <c r="A36" s="124" t="s">
        <v>153</v>
      </c>
    </row>
    <row r="37" spans="1:14" ht="15.75">
      <c r="A37" s="124" t="s">
        <v>154</v>
      </c>
    </row>
    <row r="38" spans="1:14" ht="15.75">
      <c r="A38" s="172" t="s">
        <v>201</v>
      </c>
    </row>
    <row r="39" spans="1:14" ht="15.75">
      <c r="A39" s="124" t="s">
        <v>155</v>
      </c>
    </row>
    <row r="40" spans="1:14" ht="15.75">
      <c r="A40" s="18"/>
      <c r="B40" s="18"/>
      <c r="C40" s="19"/>
      <c r="D40" s="19"/>
      <c r="E40" s="19"/>
      <c r="F40" s="19"/>
      <c r="G40" s="19"/>
      <c r="H40" s="19"/>
    </row>
    <row r="41" spans="1:14" ht="15.75">
      <c r="A41" s="17" t="s">
        <v>1</v>
      </c>
      <c r="B41" s="17"/>
      <c r="C41" s="19"/>
      <c r="D41" s="19"/>
      <c r="E41" s="19"/>
      <c r="F41" s="19"/>
      <c r="G41" s="19"/>
      <c r="H41" s="19"/>
    </row>
    <row r="42" spans="1:14" ht="15.75">
      <c r="A42" s="17"/>
      <c r="B42" s="17"/>
      <c r="C42" s="19"/>
      <c r="D42" s="19"/>
      <c r="E42" s="19"/>
      <c r="F42" s="19"/>
      <c r="G42" s="19"/>
      <c r="H42" s="19"/>
    </row>
    <row r="43" spans="1:14" ht="15.75">
      <c r="A43" s="17" t="s">
        <v>59</v>
      </c>
      <c r="B43" s="17"/>
      <c r="C43" s="19"/>
      <c r="D43" s="19"/>
      <c r="E43" s="19"/>
      <c r="F43" s="19"/>
      <c r="G43" s="19"/>
      <c r="H43" s="19"/>
    </row>
    <row r="44" spans="1:14" ht="16.5" thickBot="1">
      <c r="A44" s="20"/>
      <c r="B44" s="20"/>
      <c r="C44" s="20"/>
      <c r="D44" s="20"/>
      <c r="E44" s="20"/>
      <c r="F44" s="20"/>
      <c r="G44" s="20"/>
      <c r="H44" s="20"/>
      <c r="I44" s="20"/>
      <c r="J44" s="20"/>
      <c r="K44" s="20"/>
      <c r="L44" s="20"/>
      <c r="M44" s="20"/>
      <c r="N44" s="20"/>
    </row>
    <row r="45" spans="1:14" ht="15.75">
      <c r="A45" s="21" t="s">
        <v>2</v>
      </c>
      <c r="B45" s="21"/>
      <c r="C45" s="19"/>
      <c r="D45" s="19"/>
      <c r="E45" s="19"/>
      <c r="F45" s="19"/>
      <c r="G45" s="19"/>
      <c r="H45" s="19"/>
      <c r="I45" s="19"/>
      <c r="J45" s="19"/>
      <c r="K45" s="19"/>
      <c r="L45" s="19"/>
      <c r="M45" s="19"/>
      <c r="N45" s="19"/>
    </row>
    <row r="46" spans="1:14" s="5" customFormat="1" ht="47.25">
      <c r="A46" s="22" t="s">
        <v>3</v>
      </c>
      <c r="B46" s="22" t="s">
        <v>26</v>
      </c>
      <c r="C46" s="23" t="s">
        <v>4</v>
      </c>
      <c r="D46" s="23" t="s">
        <v>5</v>
      </c>
      <c r="E46" s="23" t="s">
        <v>6</v>
      </c>
      <c r="F46" s="23" t="s">
        <v>7</v>
      </c>
      <c r="G46" s="23" t="s">
        <v>8</v>
      </c>
      <c r="H46" s="23" t="s">
        <v>9</v>
      </c>
      <c r="I46" s="53" t="s">
        <v>49</v>
      </c>
      <c r="J46" s="53" t="s">
        <v>50</v>
      </c>
      <c r="K46" s="53" t="s">
        <v>51</v>
      </c>
      <c r="L46" s="53" t="s">
        <v>52</v>
      </c>
      <c r="M46" s="53" t="s">
        <v>54</v>
      </c>
      <c r="N46" s="53" t="s">
        <v>53</v>
      </c>
    </row>
    <row r="47" spans="1:14" s="5" customFormat="1" ht="15.75">
      <c r="A47" s="24"/>
      <c r="B47" s="24"/>
      <c r="C47" s="24" t="s">
        <v>10</v>
      </c>
      <c r="D47" s="24" t="s">
        <v>11</v>
      </c>
      <c r="E47" s="24" t="s">
        <v>12</v>
      </c>
      <c r="F47" s="24" t="s">
        <v>13</v>
      </c>
      <c r="G47" s="24" t="s">
        <v>14</v>
      </c>
      <c r="H47" s="24" t="s">
        <v>15</v>
      </c>
    </row>
    <row r="48" spans="1:14" s="5" customFormat="1" ht="15.75">
      <c r="A48" s="25"/>
      <c r="B48" s="25"/>
      <c r="C48" s="25"/>
      <c r="D48" s="25"/>
      <c r="E48" s="25" t="s">
        <v>16</v>
      </c>
      <c r="F48" s="25"/>
      <c r="G48" s="25" t="s">
        <v>17</v>
      </c>
      <c r="H48" s="25" t="s">
        <v>18</v>
      </c>
      <c r="I48" s="84"/>
      <c r="J48" s="84"/>
      <c r="K48" s="84"/>
      <c r="L48" s="84"/>
      <c r="M48" s="84"/>
      <c r="N48" s="84"/>
    </row>
    <row r="49" spans="1:14" ht="15.75">
      <c r="A49" s="85" t="str">
        <f>'Lab Tests'!A39</f>
        <v>Name</v>
      </c>
      <c r="B49" s="85" t="str">
        <f>'Lab Tests'!B39</f>
        <v>Director</v>
      </c>
      <c r="C49" s="86">
        <v>0.05</v>
      </c>
      <c r="D49" s="153">
        <v>85000</v>
      </c>
      <c r="E49" s="153">
        <f>C49*D49</f>
        <v>4250</v>
      </c>
      <c r="F49" s="86">
        <v>0.22</v>
      </c>
      <c r="G49" s="153">
        <f>E49*F49</f>
        <v>935</v>
      </c>
      <c r="H49" s="153">
        <f>E49+G49</f>
        <v>5185</v>
      </c>
      <c r="I49" s="87">
        <f>2088*C49</f>
        <v>104.4</v>
      </c>
      <c r="J49" s="87">
        <f>104*C49</f>
        <v>5.2</v>
      </c>
      <c r="K49" s="87">
        <f>192*C49</f>
        <v>9.6000000000000014</v>
      </c>
      <c r="L49" s="87">
        <f>96*C49</f>
        <v>4.8000000000000007</v>
      </c>
      <c r="M49" s="87">
        <f>I49-J49-K49-L49</f>
        <v>84.8</v>
      </c>
      <c r="N49" s="87">
        <f>I49-J49-K49-L49-M49</f>
        <v>0</v>
      </c>
    </row>
    <row r="50" spans="1:14" ht="15.75">
      <c r="A50" s="85" t="str">
        <f>'Lab Tests'!A40</f>
        <v>Name</v>
      </c>
      <c r="B50" s="85" t="str">
        <f>'Lab Tests'!B40</f>
        <v>Senior SRA</v>
      </c>
      <c r="C50" s="27">
        <v>0</v>
      </c>
      <c r="D50" s="154">
        <v>75000</v>
      </c>
      <c r="E50" s="154">
        <f>C50*D50</f>
        <v>0</v>
      </c>
      <c r="F50" s="27">
        <v>0.19</v>
      </c>
      <c r="G50" s="154">
        <f>E50*F50</f>
        <v>0</v>
      </c>
      <c r="H50" s="154">
        <f>E50+G50</f>
        <v>0</v>
      </c>
      <c r="I50" s="165">
        <f>2088*C50</f>
        <v>0</v>
      </c>
      <c r="J50" s="165">
        <f>104*C50</f>
        <v>0</v>
      </c>
      <c r="K50" s="165">
        <f>192*C50</f>
        <v>0</v>
      </c>
      <c r="L50" s="165">
        <f>96*C50</f>
        <v>0</v>
      </c>
      <c r="M50" s="165">
        <f>0.1*I50</f>
        <v>0</v>
      </c>
      <c r="N50" s="165">
        <f>SUM(N46:N46)</f>
        <v>0</v>
      </c>
    </row>
    <row r="51" spans="1:14" ht="15.75">
      <c r="A51" s="85" t="str">
        <f>'Lab Tests'!A41</f>
        <v>Name</v>
      </c>
      <c r="B51" s="85" t="str">
        <f>'Lab Tests'!B41</f>
        <v>SRA</v>
      </c>
      <c r="C51" s="86">
        <v>0.5</v>
      </c>
      <c r="D51" s="153">
        <v>50000</v>
      </c>
      <c r="E51" s="153">
        <f>C51*D51</f>
        <v>25000</v>
      </c>
      <c r="F51" s="86">
        <v>0.23</v>
      </c>
      <c r="G51" s="153">
        <f>E51*F51</f>
        <v>5750</v>
      </c>
      <c r="H51" s="153">
        <f>E51+G51</f>
        <v>30750</v>
      </c>
      <c r="I51" s="87">
        <f>2088*C51</f>
        <v>1044</v>
      </c>
      <c r="J51" s="87">
        <f>104*C51</f>
        <v>52</v>
      </c>
      <c r="K51" s="87">
        <f>120*C51</f>
        <v>60</v>
      </c>
      <c r="L51" s="87">
        <f>96*C51</f>
        <v>48</v>
      </c>
      <c r="M51" s="87">
        <f>0.1*I51</f>
        <v>104.4</v>
      </c>
      <c r="N51" s="87">
        <f>I51-J51-K51-L51-M51</f>
        <v>779.6</v>
      </c>
    </row>
    <row r="52" spans="1:14" ht="15.75">
      <c r="A52" s="85" t="str">
        <f>'Lab Tests'!A42</f>
        <v>Name</v>
      </c>
      <c r="B52" s="85" t="str">
        <f>'Lab Tests'!B42</f>
        <v>SRA</v>
      </c>
      <c r="C52" s="86">
        <v>0.5</v>
      </c>
      <c r="D52" s="155">
        <v>50000</v>
      </c>
      <c r="E52" s="153">
        <f>C52*D52</f>
        <v>25000</v>
      </c>
      <c r="F52" s="86">
        <v>0.25</v>
      </c>
      <c r="G52" s="153">
        <f>E52*F52</f>
        <v>6250</v>
      </c>
      <c r="H52" s="153">
        <f>E52+G52</f>
        <v>31250</v>
      </c>
      <c r="I52" s="87">
        <f>2088*C52</f>
        <v>1044</v>
      </c>
      <c r="J52" s="87">
        <f>104*C52</f>
        <v>52</v>
      </c>
      <c r="K52" s="87">
        <f>120*C52</f>
        <v>60</v>
      </c>
      <c r="L52" s="87">
        <f>96*C52</f>
        <v>48</v>
      </c>
      <c r="M52" s="87">
        <f>0.1*I52</f>
        <v>104.4</v>
      </c>
      <c r="N52" s="87">
        <f>I52-J52-K52-L52-M52</f>
        <v>779.6</v>
      </c>
    </row>
    <row r="53" spans="1:14" ht="15.75">
      <c r="A53" s="28" t="s">
        <v>19</v>
      </c>
      <c r="B53" s="28"/>
      <c r="C53" s="29">
        <f>SUM(C49:C52)</f>
        <v>1.05</v>
      </c>
      <c r="D53" s="153"/>
      <c r="E53" s="153">
        <f>SUM(E49:E49)</f>
        <v>4250</v>
      </c>
      <c r="F53" s="30"/>
      <c r="G53" s="153">
        <f>SUM(G49:G49)</f>
        <v>935</v>
      </c>
      <c r="H53" s="153">
        <f>SUM(H49:H52)</f>
        <v>67185</v>
      </c>
      <c r="I53" s="87"/>
      <c r="J53" s="87"/>
      <c r="K53" s="87"/>
      <c r="L53" s="87"/>
      <c r="M53" s="87"/>
      <c r="N53" s="87">
        <f>SUM(N49:N52)</f>
        <v>1559.2</v>
      </c>
    </row>
    <row r="54" spans="1:14" ht="15.75">
      <c r="A54" s="18"/>
      <c r="B54" s="18"/>
      <c r="C54" s="31"/>
      <c r="D54" s="32"/>
      <c r="E54" s="32"/>
      <c r="F54" s="32"/>
      <c r="G54" s="32"/>
      <c r="H54" s="32"/>
    </row>
    <row r="55" spans="1:14" ht="15.75">
      <c r="A55" s="18" t="str">
        <f>'Lab Tests'!A45</f>
        <v>NGN</v>
      </c>
      <c r="B55" s="18"/>
      <c r="C55" s="19"/>
      <c r="D55" s="19"/>
      <c r="E55" s="19"/>
      <c r="F55" s="19"/>
      <c r="G55" s="19"/>
      <c r="H55" s="156">
        <v>525</v>
      </c>
      <c r="I55" s="129"/>
      <c r="J55" s="8"/>
      <c r="K55" s="8"/>
      <c r="L55" s="8"/>
    </row>
    <row r="56" spans="1:14" ht="15.75">
      <c r="A56" s="18" t="str">
        <f>'Lab Tests'!A46</f>
        <v>Office Supplies</v>
      </c>
      <c r="B56" s="18"/>
      <c r="C56" s="19"/>
      <c r="D56" s="19"/>
      <c r="E56" s="19"/>
      <c r="F56" s="19"/>
      <c r="G56" s="19"/>
      <c r="H56" s="156">
        <f>500*C53</f>
        <v>525</v>
      </c>
    </row>
    <row r="57" spans="1:14" ht="15.75">
      <c r="A57" s="18" t="str">
        <f>'Lab Tests'!A47</f>
        <v>Lab Supplies</v>
      </c>
      <c r="B57" s="18"/>
      <c r="C57" s="19"/>
      <c r="D57" s="19"/>
      <c r="E57" s="19"/>
      <c r="F57" s="19"/>
      <c r="G57" s="19"/>
      <c r="H57" s="156">
        <v>0</v>
      </c>
    </row>
    <row r="58" spans="1:14" ht="15.75">
      <c r="A58" s="18" t="str">
        <f>'Lab Tests'!A48</f>
        <v>Equipment Depreciation</v>
      </c>
      <c r="B58" s="18"/>
      <c r="C58" s="19"/>
      <c r="D58" s="19"/>
      <c r="E58" s="19"/>
      <c r="F58" s="19"/>
      <c r="G58" s="19"/>
      <c r="H58" s="156">
        <v>0</v>
      </c>
    </row>
    <row r="59" spans="1:14" ht="15.75">
      <c r="A59" s="18"/>
      <c r="B59" s="18"/>
      <c r="C59" s="19"/>
      <c r="D59" s="19"/>
      <c r="E59" s="19"/>
      <c r="F59" s="19"/>
      <c r="G59" s="19"/>
      <c r="H59" s="156"/>
    </row>
    <row r="60" spans="1:14" ht="15.75">
      <c r="A60" s="28" t="s">
        <v>20</v>
      </c>
      <c r="B60" s="28"/>
      <c r="C60" s="28"/>
      <c r="D60" s="28"/>
      <c r="E60" s="28"/>
      <c r="F60" s="28"/>
      <c r="G60" s="28"/>
      <c r="H60" s="157">
        <f>SUM(H55:H59)</f>
        <v>1050</v>
      </c>
    </row>
    <row r="61" spans="1:14" ht="15.75">
      <c r="A61" s="18"/>
      <c r="B61" s="18"/>
      <c r="C61" s="18"/>
      <c r="D61" s="18"/>
      <c r="E61" s="18"/>
      <c r="F61" s="18"/>
      <c r="G61" s="18"/>
      <c r="H61" s="158"/>
    </row>
    <row r="62" spans="1:14" ht="15.75">
      <c r="A62" s="28" t="s">
        <v>38</v>
      </c>
      <c r="B62" s="28"/>
      <c r="C62" s="28"/>
      <c r="D62" s="28"/>
      <c r="E62" s="28"/>
      <c r="F62" s="28"/>
      <c r="G62" s="28"/>
      <c r="H62" s="163">
        <v>750</v>
      </c>
    </row>
    <row r="63" spans="1:14" ht="15.75">
      <c r="A63" s="18"/>
      <c r="B63" s="18"/>
      <c r="C63" s="18"/>
      <c r="D63" s="18"/>
      <c r="E63" s="18"/>
      <c r="F63" s="18"/>
      <c r="G63" s="18"/>
      <c r="H63" s="158"/>
    </row>
    <row r="64" spans="1:14" ht="16.5" thickBot="1">
      <c r="A64" s="33" t="s">
        <v>21</v>
      </c>
      <c r="B64" s="33"/>
      <c r="C64" s="33"/>
      <c r="D64" s="33"/>
      <c r="E64" s="33"/>
      <c r="F64" s="33"/>
      <c r="G64" s="33"/>
      <c r="H64" s="159">
        <f>SUM(H53,H60,H62)</f>
        <v>68985</v>
      </c>
    </row>
    <row r="65" spans="1:14" ht="16.5" thickTop="1">
      <c r="A65" s="18"/>
      <c r="B65" s="18"/>
      <c r="C65" s="19"/>
      <c r="D65" s="19"/>
      <c r="E65" s="19"/>
      <c r="F65" s="19"/>
      <c r="G65" s="19"/>
      <c r="H65" s="160"/>
    </row>
    <row r="66" spans="1:14" ht="15.75">
      <c r="A66" s="18" t="s">
        <v>55</v>
      </c>
      <c r="B66" s="18"/>
      <c r="C66" s="19"/>
      <c r="D66" s="19"/>
      <c r="E66" s="19"/>
      <c r="F66" s="19"/>
      <c r="G66" s="19"/>
      <c r="H66" s="164">
        <f>N53</f>
        <v>1559.2</v>
      </c>
    </row>
    <row r="67" spans="1:14" ht="15.75">
      <c r="A67" s="18"/>
      <c r="B67" s="18"/>
      <c r="C67" s="18"/>
      <c r="D67" s="18"/>
      <c r="E67" s="18"/>
      <c r="F67" s="18"/>
      <c r="G67" s="18"/>
      <c r="H67" s="161"/>
    </row>
    <row r="68" spans="1:14" ht="16.5" thickBot="1">
      <c r="A68" s="34" t="s">
        <v>45</v>
      </c>
      <c r="B68" s="34"/>
      <c r="C68" s="35"/>
      <c r="D68" s="35"/>
      <c r="E68" s="35"/>
      <c r="F68" s="35"/>
      <c r="G68" s="35"/>
      <c r="H68" s="162">
        <f>H64/H66</f>
        <v>44.243842996408411</v>
      </c>
      <c r="I68" s="8"/>
      <c r="J68" s="8"/>
      <c r="K68" s="8"/>
      <c r="L68" s="8"/>
      <c r="M68" s="8"/>
      <c r="N68" s="8"/>
    </row>
    <row r="69" spans="1:14" ht="15.75">
      <c r="A69" s="18"/>
      <c r="B69" s="18"/>
      <c r="C69" s="19"/>
      <c r="D69" s="19"/>
      <c r="E69" s="19"/>
      <c r="F69" s="19"/>
      <c r="G69" s="19"/>
      <c r="H69" s="156"/>
      <c r="I69" s="8"/>
      <c r="J69" s="8"/>
      <c r="K69" s="8"/>
      <c r="L69" s="8"/>
      <c r="M69" s="8"/>
      <c r="N69" s="8"/>
    </row>
    <row r="70" spans="1:14" ht="16.5" thickBot="1">
      <c r="A70" s="34" t="s">
        <v>48</v>
      </c>
      <c r="B70" s="34"/>
      <c r="C70" s="34"/>
      <c r="D70" s="34"/>
      <c r="E70" s="34"/>
      <c r="F70" s="34"/>
      <c r="G70" s="34"/>
      <c r="H70" s="162">
        <f>H68*1.45</f>
        <v>64.153572344792195</v>
      </c>
      <c r="I70" s="8"/>
      <c r="J70" s="8"/>
      <c r="K70" s="8"/>
      <c r="L70" s="8"/>
      <c r="M70" s="8"/>
      <c r="N70" s="8"/>
    </row>
  </sheetData>
  <pageMargins left="0.75" right="0.75" top="0.5" bottom="0.25" header="0.5" footer="0.5"/>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N136"/>
  <sheetViews>
    <sheetView zoomScale="110" workbookViewId="0">
      <pane xSplit="2" ySplit="8" topLeftCell="C9" activePane="bottomRight" state="frozen"/>
      <selection pane="topRight" activeCell="C1" sqref="C1"/>
      <selection pane="bottomLeft" activeCell="A8" sqref="A8"/>
      <selection pane="bottomRight" activeCell="A17" sqref="A17"/>
    </sheetView>
  </sheetViews>
  <sheetFormatPr defaultRowHeight="12.75"/>
  <cols>
    <col min="1" max="1" width="2.85546875" style="91" customWidth="1"/>
    <col min="2" max="2" width="31.85546875" style="91" customWidth="1"/>
    <col min="3" max="3" width="11.42578125" style="93" customWidth="1"/>
    <col min="4" max="4" width="9.7109375" style="102" bestFit="1" customWidth="1"/>
    <col min="5" max="5" width="10" style="96" customWidth="1"/>
    <col min="6" max="7" width="7.85546875" style="96" customWidth="1"/>
    <col min="8" max="8" width="10.85546875" style="96" bestFit="1" customWidth="1"/>
    <col min="9" max="9" width="12.42578125" style="96" bestFit="1" customWidth="1"/>
    <col min="10" max="10" width="6.5703125" style="96" bestFit="1" customWidth="1"/>
    <col min="11" max="12" width="8.85546875" style="96" customWidth="1"/>
    <col min="13" max="15" width="7.7109375" style="96" bestFit="1" customWidth="1"/>
    <col min="16" max="26" width="7.7109375" style="96" customWidth="1"/>
    <col min="27" max="27" width="7.7109375" style="96" bestFit="1" customWidth="1"/>
    <col min="28" max="31" width="7.7109375" style="96" customWidth="1"/>
    <col min="32" max="32" width="7.7109375" style="96" bestFit="1" customWidth="1"/>
    <col min="33" max="33" width="9.28515625" style="96" bestFit="1" customWidth="1"/>
    <col min="34" max="34" width="10" style="96" hidden="1" customWidth="1"/>
    <col min="35" max="35" width="3.28515625" style="96" customWidth="1"/>
    <col min="36" max="36" width="20.7109375" style="96" customWidth="1"/>
    <col min="37" max="37" width="20.7109375" style="96" hidden="1" customWidth="1"/>
    <col min="38" max="39" width="0" style="91" hidden="1" customWidth="1"/>
    <col min="40" max="40" width="6.42578125" style="91" hidden="1" customWidth="1"/>
    <col min="41" max="16384" width="9.140625" style="91"/>
  </cols>
  <sheetData>
    <row r="1" spans="1:38" ht="18.75">
      <c r="B1" s="92" t="s">
        <v>65</v>
      </c>
      <c r="E1" s="94"/>
      <c r="F1" s="95"/>
      <c r="G1" s="95"/>
    </row>
    <row r="2" spans="1:38" ht="18.75">
      <c r="B2" s="97" t="s">
        <v>66</v>
      </c>
      <c r="E2" s="94"/>
      <c r="F2" s="95"/>
      <c r="G2" s="95"/>
    </row>
    <row r="3" spans="1:38" ht="18.75">
      <c r="B3" s="97" t="s">
        <v>67</v>
      </c>
      <c r="E3" s="94"/>
    </row>
    <row r="4" spans="1:38" ht="15.75">
      <c r="B4" s="173" t="s">
        <v>204</v>
      </c>
      <c r="C4" s="174"/>
      <c r="E4" s="94"/>
    </row>
    <row r="5" spans="1:38" ht="18">
      <c r="B5" s="98"/>
      <c r="E5" s="94"/>
    </row>
    <row r="6" spans="1:38" ht="18">
      <c r="B6" s="98"/>
      <c r="E6" s="94"/>
      <c r="G6" s="99"/>
    </row>
    <row r="7" spans="1:38">
      <c r="G7" s="99" t="s">
        <v>84</v>
      </c>
      <c r="H7" s="99" t="s">
        <v>113</v>
      </c>
      <c r="I7" s="99" t="s">
        <v>114</v>
      </c>
      <c r="J7" s="99" t="s">
        <v>115</v>
      </c>
      <c r="L7" s="96">
        <v>1</v>
      </c>
      <c r="M7" s="96">
        <v>2</v>
      </c>
      <c r="N7" s="96">
        <v>3</v>
      </c>
      <c r="O7" s="96">
        <v>4</v>
      </c>
      <c r="P7" s="96">
        <v>5</v>
      </c>
      <c r="Q7" s="96">
        <v>6</v>
      </c>
      <c r="R7" s="96">
        <v>7</v>
      </c>
      <c r="S7" s="96">
        <v>8</v>
      </c>
      <c r="T7" s="96">
        <v>9</v>
      </c>
      <c r="U7" s="96">
        <v>10</v>
      </c>
      <c r="V7" s="96">
        <v>11</v>
      </c>
      <c r="W7" s="96">
        <v>12</v>
      </c>
      <c r="X7" s="96">
        <v>13</v>
      </c>
      <c r="Y7" s="96">
        <v>14</v>
      </c>
      <c r="Z7" s="96">
        <v>15</v>
      </c>
      <c r="AA7" s="96">
        <v>16</v>
      </c>
      <c r="AB7" s="96">
        <v>17</v>
      </c>
      <c r="AC7" s="96">
        <v>18</v>
      </c>
      <c r="AD7" s="96">
        <v>19</v>
      </c>
      <c r="AE7" s="96">
        <v>20</v>
      </c>
      <c r="AF7" s="96">
        <v>21</v>
      </c>
    </row>
    <row r="8" spans="1:38" s="99" customFormat="1">
      <c r="B8" s="99" t="s">
        <v>121</v>
      </c>
      <c r="C8" s="100" t="s">
        <v>68</v>
      </c>
      <c r="D8" s="99" t="s">
        <v>120</v>
      </c>
      <c r="E8" s="99" t="s">
        <v>69</v>
      </c>
      <c r="F8" s="99" t="s">
        <v>116</v>
      </c>
      <c r="G8" s="99" t="s">
        <v>85</v>
      </c>
      <c r="H8" s="99" t="s">
        <v>117</v>
      </c>
      <c r="I8" s="99" t="s">
        <v>118</v>
      </c>
      <c r="J8" s="99" t="s">
        <v>119</v>
      </c>
      <c r="K8" s="99" t="s">
        <v>70</v>
      </c>
      <c r="L8" s="109" t="s">
        <v>71</v>
      </c>
      <c r="M8" s="101" t="s">
        <v>72</v>
      </c>
      <c r="N8" s="101" t="s">
        <v>73</v>
      </c>
      <c r="O8" s="101" t="s">
        <v>74</v>
      </c>
      <c r="P8" s="101" t="s">
        <v>91</v>
      </c>
      <c r="Q8" s="101" t="s">
        <v>92</v>
      </c>
      <c r="R8" s="101" t="s">
        <v>93</v>
      </c>
      <c r="S8" s="101" t="s">
        <v>94</v>
      </c>
      <c r="T8" s="101" t="s">
        <v>95</v>
      </c>
      <c r="U8" s="101" t="s">
        <v>96</v>
      </c>
      <c r="V8" s="101" t="s">
        <v>97</v>
      </c>
      <c r="W8" s="101" t="s">
        <v>98</v>
      </c>
      <c r="X8" s="101" t="s">
        <v>99</v>
      </c>
      <c r="Y8" s="101" t="s">
        <v>100</v>
      </c>
      <c r="Z8" s="101" t="s">
        <v>101</v>
      </c>
      <c r="AA8" s="109" t="s">
        <v>102</v>
      </c>
      <c r="AB8" s="109" t="s">
        <v>103</v>
      </c>
      <c r="AC8" s="109" t="s">
        <v>104</v>
      </c>
      <c r="AD8" s="109" t="s">
        <v>105</v>
      </c>
      <c r="AE8" s="109" t="s">
        <v>106</v>
      </c>
      <c r="AF8" s="109" t="s">
        <v>107</v>
      </c>
      <c r="AG8" s="99" t="s">
        <v>0</v>
      </c>
      <c r="AJ8" s="99" t="s">
        <v>75</v>
      </c>
      <c r="AK8" s="99" t="s">
        <v>76</v>
      </c>
      <c r="AL8" s="99" t="s">
        <v>77</v>
      </c>
    </row>
    <row r="10" spans="1:38">
      <c r="A10" s="91">
        <v>1</v>
      </c>
      <c r="B10" s="91" t="s">
        <v>86</v>
      </c>
      <c r="C10" s="108" t="s">
        <v>88</v>
      </c>
      <c r="D10" s="166">
        <v>250000</v>
      </c>
      <c r="E10" s="96" t="s">
        <v>78</v>
      </c>
      <c r="F10" s="96" t="s">
        <v>79</v>
      </c>
      <c r="G10" s="96">
        <v>1234</v>
      </c>
      <c r="H10" s="111" t="s">
        <v>110</v>
      </c>
      <c r="I10" s="168">
        <f>D10</f>
        <v>250000</v>
      </c>
      <c r="J10" s="110">
        <v>20</v>
      </c>
      <c r="K10" s="168">
        <f>I10/J10</f>
        <v>12500</v>
      </c>
      <c r="L10" s="170" t="s">
        <v>108</v>
      </c>
      <c r="M10" s="168">
        <f>K10</f>
        <v>12500</v>
      </c>
      <c r="N10" s="168">
        <f>K10</f>
        <v>12500</v>
      </c>
      <c r="O10" s="168">
        <f>K10</f>
        <v>12500</v>
      </c>
      <c r="P10" s="168">
        <f>K10</f>
        <v>12500</v>
      </c>
      <c r="Q10" s="168">
        <f>K10</f>
        <v>12500</v>
      </c>
      <c r="R10" s="168">
        <f>K10</f>
        <v>12500</v>
      </c>
      <c r="S10" s="168">
        <f>K10</f>
        <v>12500</v>
      </c>
      <c r="T10" s="168">
        <f>K10</f>
        <v>12500</v>
      </c>
      <c r="U10" s="168">
        <f>K10</f>
        <v>12500</v>
      </c>
      <c r="V10" s="168">
        <f>K10</f>
        <v>12500</v>
      </c>
      <c r="W10" s="168">
        <f>K10</f>
        <v>12500</v>
      </c>
      <c r="X10" s="168">
        <f>K10</f>
        <v>12500</v>
      </c>
      <c r="Y10" s="168">
        <f>K10</f>
        <v>12500</v>
      </c>
      <c r="Z10" s="168">
        <f>K10</f>
        <v>12500</v>
      </c>
      <c r="AA10" s="168">
        <f>K10</f>
        <v>12500</v>
      </c>
      <c r="AB10" s="168">
        <f>K10</f>
        <v>12500</v>
      </c>
      <c r="AC10" s="168">
        <f>K10</f>
        <v>12500</v>
      </c>
      <c r="AD10" s="168">
        <f>K10</f>
        <v>12500</v>
      </c>
      <c r="AE10" s="168">
        <f>K10</f>
        <v>12500</v>
      </c>
      <c r="AF10" s="168">
        <f>K10</f>
        <v>12500</v>
      </c>
      <c r="AG10" s="168">
        <f>SUM(M10:AF10)</f>
        <v>250000</v>
      </c>
      <c r="AH10" s="104">
        <f>AG10-I10</f>
        <v>0</v>
      </c>
      <c r="AI10" s="104" t="s">
        <v>80</v>
      </c>
      <c r="AJ10" s="96" t="s">
        <v>40</v>
      </c>
      <c r="AL10" s="91" t="s">
        <v>81</v>
      </c>
    </row>
    <row r="11" spans="1:38">
      <c r="A11" s="91">
        <v>2</v>
      </c>
      <c r="B11" s="91" t="s">
        <v>87</v>
      </c>
      <c r="C11" s="108" t="s">
        <v>89</v>
      </c>
      <c r="D11" s="166">
        <v>100000</v>
      </c>
      <c r="E11" s="96" t="s">
        <v>78</v>
      </c>
      <c r="F11" s="96" t="s">
        <v>90</v>
      </c>
      <c r="G11" s="96">
        <v>1234</v>
      </c>
      <c r="H11" s="111" t="s">
        <v>109</v>
      </c>
      <c r="I11" s="168">
        <f>D11</f>
        <v>100000</v>
      </c>
      <c r="J11" s="112">
        <v>15</v>
      </c>
      <c r="K11" s="168">
        <f>I11/J11</f>
        <v>6666.666666666667</v>
      </c>
      <c r="L11" s="170">
        <f>K11</f>
        <v>6666.666666666667</v>
      </c>
      <c r="M11" s="168">
        <f>K11</f>
        <v>6666.666666666667</v>
      </c>
      <c r="N11" s="168">
        <f>K11</f>
        <v>6666.666666666667</v>
      </c>
      <c r="O11" s="168">
        <f>K11</f>
        <v>6666.666666666667</v>
      </c>
      <c r="P11" s="168">
        <f>K11</f>
        <v>6666.666666666667</v>
      </c>
      <c r="Q11" s="168">
        <f>K11</f>
        <v>6666.666666666667</v>
      </c>
      <c r="R11" s="168">
        <f>K11</f>
        <v>6666.666666666667</v>
      </c>
      <c r="S11" s="168">
        <f>K11</f>
        <v>6666.666666666667</v>
      </c>
      <c r="T11" s="168">
        <f>K11</f>
        <v>6666.666666666667</v>
      </c>
      <c r="U11" s="168">
        <f>K11</f>
        <v>6666.666666666667</v>
      </c>
      <c r="V11" s="168">
        <f>K11</f>
        <v>6666.666666666667</v>
      </c>
      <c r="W11" s="168">
        <f>K11</f>
        <v>6666.666666666667</v>
      </c>
      <c r="X11" s="168">
        <f>K11</f>
        <v>6666.666666666667</v>
      </c>
      <c r="Y11" s="168">
        <f>K11</f>
        <v>6666.666666666667</v>
      </c>
      <c r="Z11" s="168">
        <f>K11</f>
        <v>6666.666666666667</v>
      </c>
      <c r="AA11" s="168">
        <f>L11</f>
        <v>6666.666666666667</v>
      </c>
      <c r="AB11" s="171" t="s">
        <v>108</v>
      </c>
      <c r="AC11" s="171" t="s">
        <v>108</v>
      </c>
      <c r="AD11" s="171" t="s">
        <v>108</v>
      </c>
      <c r="AE11" s="171" t="s">
        <v>108</v>
      </c>
      <c r="AF11" s="171" t="s">
        <v>108</v>
      </c>
      <c r="AG11" s="168">
        <f>SUM(M11:AF11)</f>
        <v>100000.00000000001</v>
      </c>
      <c r="AJ11" s="96" t="s">
        <v>40</v>
      </c>
    </row>
    <row r="12" spans="1:38">
      <c r="C12" s="115"/>
      <c r="D12" s="167"/>
      <c r="E12" s="116"/>
      <c r="F12" s="116"/>
      <c r="G12" s="116"/>
      <c r="H12" s="117"/>
      <c r="I12" s="169"/>
      <c r="J12" s="105"/>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06"/>
      <c r="AI12" s="106"/>
    </row>
    <row r="13" spans="1:38">
      <c r="D13" s="166"/>
      <c r="H13" s="103"/>
      <c r="I13" s="168"/>
      <c r="J13" s="104"/>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04"/>
      <c r="AI13" s="104"/>
    </row>
    <row r="14" spans="1:38">
      <c r="B14" s="99" t="s">
        <v>0</v>
      </c>
      <c r="D14" s="166">
        <f>SUM(D10:D12)</f>
        <v>350000</v>
      </c>
      <c r="H14" s="103"/>
      <c r="I14" s="166">
        <f>SUM(I10:I12)</f>
        <v>350000</v>
      </c>
      <c r="J14" s="104"/>
      <c r="K14" s="168">
        <f>SUM(K10:K10)</f>
        <v>12500</v>
      </c>
      <c r="L14" s="168"/>
      <c r="M14" s="168">
        <f>SUM(M10:M12)</f>
        <v>19166.666666666668</v>
      </c>
      <c r="N14" s="168">
        <f t="shared" ref="N14:AG14" si="0">SUM(N10:N12)</f>
        <v>19166.666666666668</v>
      </c>
      <c r="O14" s="168">
        <f t="shared" si="0"/>
        <v>19166.666666666668</v>
      </c>
      <c r="P14" s="168">
        <f t="shared" si="0"/>
        <v>19166.666666666668</v>
      </c>
      <c r="Q14" s="168">
        <f t="shared" si="0"/>
        <v>19166.666666666668</v>
      </c>
      <c r="R14" s="168">
        <f t="shared" si="0"/>
        <v>19166.666666666668</v>
      </c>
      <c r="S14" s="168">
        <f t="shared" si="0"/>
        <v>19166.666666666668</v>
      </c>
      <c r="T14" s="168">
        <f t="shared" si="0"/>
        <v>19166.666666666668</v>
      </c>
      <c r="U14" s="168">
        <f t="shared" si="0"/>
        <v>19166.666666666668</v>
      </c>
      <c r="V14" s="168">
        <f t="shared" si="0"/>
        <v>19166.666666666668</v>
      </c>
      <c r="W14" s="168">
        <f t="shared" si="0"/>
        <v>19166.666666666668</v>
      </c>
      <c r="X14" s="168">
        <f t="shared" si="0"/>
        <v>19166.666666666668</v>
      </c>
      <c r="Y14" s="168">
        <f t="shared" si="0"/>
        <v>19166.666666666668</v>
      </c>
      <c r="Z14" s="168">
        <f t="shared" si="0"/>
        <v>19166.666666666668</v>
      </c>
      <c r="AA14" s="168">
        <f t="shared" si="0"/>
        <v>19166.666666666668</v>
      </c>
      <c r="AB14" s="168">
        <f t="shared" si="0"/>
        <v>12500</v>
      </c>
      <c r="AC14" s="168">
        <f t="shared" si="0"/>
        <v>12500</v>
      </c>
      <c r="AD14" s="168">
        <f t="shared" si="0"/>
        <v>12500</v>
      </c>
      <c r="AE14" s="168">
        <f t="shared" si="0"/>
        <v>12500</v>
      </c>
      <c r="AF14" s="168">
        <f t="shared" si="0"/>
        <v>12500</v>
      </c>
      <c r="AG14" s="168">
        <f t="shared" si="0"/>
        <v>350000</v>
      </c>
      <c r="AH14" s="104"/>
      <c r="AI14" s="104"/>
    </row>
    <row r="15" spans="1:38">
      <c r="H15" s="103"/>
      <c r="I15" s="104"/>
      <c r="J15" s="104"/>
      <c r="K15" s="104"/>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04"/>
      <c r="AI15" s="104"/>
    </row>
    <row r="16" spans="1:38">
      <c r="H16" s="103"/>
      <c r="I16" s="104"/>
      <c r="J16" s="104"/>
      <c r="K16" s="104"/>
      <c r="L16" s="104"/>
      <c r="M16" s="104"/>
      <c r="N16" s="104"/>
      <c r="O16" s="107"/>
      <c r="P16" s="107"/>
      <c r="Q16" s="107"/>
      <c r="R16" s="107"/>
      <c r="S16" s="107"/>
      <c r="T16" s="107"/>
      <c r="U16" s="107"/>
      <c r="V16" s="107"/>
      <c r="W16" s="107"/>
      <c r="X16" s="107"/>
      <c r="Y16" s="107"/>
      <c r="Z16" s="107"/>
      <c r="AA16" s="104"/>
      <c r="AB16" s="104"/>
      <c r="AC16" s="104"/>
      <c r="AD16" s="104"/>
      <c r="AE16" s="104"/>
      <c r="AF16" s="104"/>
      <c r="AG16" s="104"/>
      <c r="AH16" s="104"/>
      <c r="AI16" s="104"/>
    </row>
    <row r="17" spans="2:35">
      <c r="B17" s="175" t="s">
        <v>112</v>
      </c>
      <c r="C17" s="176"/>
      <c r="E17" s="113"/>
      <c r="F17" s="113"/>
      <c r="G17" s="113"/>
      <c r="H17" s="114"/>
      <c r="I17" s="104"/>
      <c r="J17" s="104"/>
      <c r="K17" s="104"/>
      <c r="L17" s="104"/>
      <c r="M17" s="104"/>
      <c r="N17" s="104"/>
      <c r="O17" s="107"/>
      <c r="P17" s="107"/>
      <c r="Q17" s="107"/>
      <c r="R17" s="107"/>
      <c r="S17" s="107"/>
      <c r="T17" s="107"/>
      <c r="U17" s="107"/>
      <c r="V17" s="107"/>
      <c r="W17" s="107"/>
      <c r="X17" s="107"/>
      <c r="Y17" s="107"/>
      <c r="Z17" s="107"/>
      <c r="AA17" s="104"/>
      <c r="AB17" s="104"/>
      <c r="AC17" s="104"/>
      <c r="AD17" s="104"/>
      <c r="AE17" s="104"/>
      <c r="AF17" s="104"/>
      <c r="AG17" s="104"/>
      <c r="AH17" s="104"/>
      <c r="AI17" s="104"/>
    </row>
    <row r="18" spans="2:35">
      <c r="H18" s="103"/>
      <c r="I18" s="104"/>
      <c r="J18" s="104"/>
      <c r="K18" s="104"/>
      <c r="L18" s="104"/>
      <c r="M18" s="104"/>
      <c r="N18" s="104"/>
      <c r="O18" s="107"/>
      <c r="P18" s="107"/>
      <c r="Q18" s="107"/>
      <c r="R18" s="107"/>
      <c r="S18" s="107"/>
      <c r="T18" s="107"/>
      <c r="U18" s="107"/>
      <c r="V18" s="107"/>
      <c r="W18" s="107"/>
      <c r="X18" s="107"/>
      <c r="Y18" s="107"/>
      <c r="Z18" s="107"/>
      <c r="AA18" s="104"/>
      <c r="AB18" s="104"/>
      <c r="AC18" s="104"/>
      <c r="AD18" s="104"/>
      <c r="AE18" s="104"/>
      <c r="AF18" s="104"/>
      <c r="AG18" s="104"/>
      <c r="AH18" s="104"/>
      <c r="AI18" s="104"/>
    </row>
    <row r="19" spans="2:35">
      <c r="H19" s="103"/>
      <c r="I19" s="104"/>
      <c r="J19" s="104"/>
      <c r="K19" s="104"/>
      <c r="L19" s="104"/>
      <c r="M19" s="104"/>
      <c r="N19" s="104"/>
      <c r="O19" s="107"/>
      <c r="P19" s="107"/>
      <c r="Q19" s="107"/>
      <c r="R19" s="107"/>
      <c r="S19" s="107"/>
      <c r="T19" s="107"/>
      <c r="U19" s="107"/>
      <c r="V19" s="107"/>
      <c r="W19" s="107"/>
      <c r="X19" s="107"/>
      <c r="Y19" s="107"/>
      <c r="Z19" s="107"/>
      <c r="AA19" s="104"/>
      <c r="AB19" s="104"/>
      <c r="AC19" s="104"/>
      <c r="AD19" s="104"/>
      <c r="AE19" s="104"/>
      <c r="AF19" s="104"/>
      <c r="AG19" s="104"/>
      <c r="AH19" s="104"/>
      <c r="AI19" s="104"/>
    </row>
    <row r="20" spans="2:35">
      <c r="H20" s="103"/>
      <c r="I20" s="104"/>
      <c r="J20" s="104"/>
      <c r="K20" s="104"/>
      <c r="L20" s="104"/>
      <c r="M20" s="104"/>
      <c r="N20" s="104"/>
      <c r="O20" s="107"/>
      <c r="P20" s="107"/>
      <c r="Q20" s="107"/>
      <c r="R20" s="107"/>
      <c r="S20" s="107"/>
      <c r="T20" s="107"/>
      <c r="U20" s="107"/>
      <c r="V20" s="107"/>
      <c r="W20" s="107"/>
      <c r="X20" s="107"/>
      <c r="Y20" s="107"/>
      <c r="Z20" s="107"/>
      <c r="AA20" s="104"/>
      <c r="AB20" s="104"/>
      <c r="AC20" s="104"/>
      <c r="AD20" s="104"/>
      <c r="AE20" s="104"/>
      <c r="AF20" s="104"/>
      <c r="AG20" s="104"/>
      <c r="AH20" s="104"/>
      <c r="AI20" s="104"/>
    </row>
    <row r="21" spans="2:35">
      <c r="H21" s="103"/>
      <c r="I21" s="104"/>
      <c r="J21" s="104"/>
      <c r="K21" s="104"/>
      <c r="L21" s="104"/>
      <c r="M21" s="104"/>
      <c r="N21" s="104"/>
      <c r="O21" s="107"/>
      <c r="P21" s="107"/>
      <c r="Q21" s="107"/>
      <c r="R21" s="107"/>
      <c r="S21" s="107"/>
      <c r="T21" s="107"/>
      <c r="U21" s="107"/>
      <c r="V21" s="107"/>
      <c r="W21" s="107"/>
      <c r="X21" s="107"/>
      <c r="Y21" s="107"/>
      <c r="Z21" s="107"/>
      <c r="AA21" s="104"/>
      <c r="AB21" s="104"/>
      <c r="AC21" s="104"/>
      <c r="AD21" s="104"/>
      <c r="AE21" s="104"/>
      <c r="AF21" s="104"/>
      <c r="AG21" s="104"/>
      <c r="AH21" s="104"/>
      <c r="AI21" s="104"/>
    </row>
    <row r="22" spans="2:35">
      <c r="H22" s="103"/>
      <c r="I22" s="104"/>
      <c r="J22" s="104"/>
      <c r="K22" s="104"/>
      <c r="L22" s="104"/>
      <c r="M22" s="104"/>
      <c r="N22" s="104"/>
      <c r="O22" s="107"/>
      <c r="P22" s="107"/>
      <c r="Q22" s="107"/>
      <c r="R22" s="107"/>
      <c r="S22" s="107"/>
      <c r="T22" s="107"/>
      <c r="U22" s="107"/>
      <c r="V22" s="107"/>
      <c r="W22" s="107"/>
      <c r="X22" s="107"/>
      <c r="Y22" s="107"/>
      <c r="Z22" s="107"/>
      <c r="AA22" s="104"/>
      <c r="AB22" s="104"/>
      <c r="AC22" s="104"/>
      <c r="AD22" s="104"/>
      <c r="AE22" s="104"/>
      <c r="AF22" s="104"/>
      <c r="AG22" s="104"/>
      <c r="AH22" s="104"/>
      <c r="AI22" s="104"/>
    </row>
    <row r="23" spans="2:35">
      <c r="H23" s="103"/>
      <c r="I23" s="104"/>
      <c r="J23" s="104"/>
      <c r="K23" s="104"/>
      <c r="L23" s="104"/>
      <c r="M23" s="104"/>
      <c r="N23" s="104"/>
      <c r="O23" s="107"/>
      <c r="P23" s="107"/>
      <c r="Q23" s="107"/>
      <c r="R23" s="107"/>
      <c r="S23" s="107"/>
      <c r="T23" s="107"/>
      <c r="U23" s="107"/>
      <c r="V23" s="107"/>
      <c r="W23" s="107"/>
      <c r="X23" s="107"/>
      <c r="Y23" s="107"/>
      <c r="Z23" s="107"/>
      <c r="AA23" s="104"/>
      <c r="AB23" s="104"/>
      <c r="AC23" s="104"/>
      <c r="AD23" s="104"/>
      <c r="AE23" s="104"/>
      <c r="AF23" s="104"/>
      <c r="AG23" s="104"/>
      <c r="AH23" s="104"/>
      <c r="AI23" s="104"/>
    </row>
    <row r="24" spans="2:35">
      <c r="H24" s="103"/>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row>
    <row r="25" spans="2:35">
      <c r="H25" s="103"/>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row>
    <row r="26" spans="2:35">
      <c r="H26" s="103"/>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row>
    <row r="27" spans="2:35">
      <c r="H27" s="103"/>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row>
    <row r="28" spans="2:35">
      <c r="H28" s="103"/>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row>
    <row r="29" spans="2:35">
      <c r="H29" s="103"/>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row>
    <row r="30" spans="2:35">
      <c r="H30" s="103"/>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row>
    <row r="31" spans="2:35">
      <c r="H31" s="103"/>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row>
    <row r="32" spans="2:35">
      <c r="H32" s="103"/>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row>
    <row r="33" spans="8:35">
      <c r="H33" s="103"/>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row>
    <row r="34" spans="8:35">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row>
    <row r="35" spans="8:35">
      <c r="H35" s="103"/>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row>
    <row r="36" spans="8:35">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row>
    <row r="37" spans="8:35">
      <c r="H37" s="103"/>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row>
    <row r="38" spans="8:35">
      <c r="H38" s="103"/>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row>
    <row r="39" spans="8:35">
      <c r="H39" s="103"/>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row>
    <row r="40" spans="8:35">
      <c r="H40" s="103"/>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row>
    <row r="41" spans="8:35">
      <c r="H41" s="103"/>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row>
    <row r="42" spans="8:35">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row>
    <row r="43" spans="8:35">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row>
    <row r="44" spans="8:35">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row>
    <row r="45" spans="8:35">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row>
    <row r="46" spans="8:35">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row>
    <row r="47" spans="8:35">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row>
    <row r="48" spans="8:35">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row>
    <row r="49" spans="9:35">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row>
    <row r="50" spans="9:35">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row>
    <row r="51" spans="9:35">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row>
    <row r="52" spans="9:35">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row>
    <row r="53" spans="9:35">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row>
    <row r="54" spans="9:35">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row>
    <row r="55" spans="9:35">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row>
    <row r="56" spans="9:35">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row>
    <row r="57" spans="9:35">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9:35">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9:35">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9:35">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9:35">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9:35">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9:35">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row>
    <row r="64" spans="9:35">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9:35">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9:35">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9:35">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9:35">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9:35">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9:35">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9:35">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9:35">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9:35">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9:35">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9:35">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9:35">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9:35">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9:35">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9:35">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row r="80" spans="9:35">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row>
    <row r="81" spans="9:35">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row>
    <row r="82" spans="9:35">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row>
    <row r="83" spans="9:35">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row>
    <row r="84" spans="9:35">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row>
    <row r="85" spans="9:35">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row>
    <row r="86" spans="9:35">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row>
    <row r="87" spans="9:35">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row>
    <row r="88" spans="9:35">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row>
    <row r="89" spans="9:35">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row>
    <row r="90" spans="9:35">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row>
    <row r="91" spans="9:35">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row>
    <row r="92" spans="9:35">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row>
    <row r="93" spans="9:35">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row>
    <row r="94" spans="9:35">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row>
    <row r="95" spans="9:35">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row>
    <row r="96" spans="9:35">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row>
    <row r="97" spans="9:35">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row>
    <row r="98" spans="9:35">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row>
    <row r="99" spans="9:35">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row>
    <row r="100" spans="9:35">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row>
    <row r="101" spans="9:35">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row>
    <row r="102" spans="9:35">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row>
    <row r="103" spans="9:35">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row>
    <row r="104" spans="9:35">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row>
    <row r="105" spans="9:35">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row>
    <row r="106" spans="9:35">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row>
    <row r="107" spans="9:35">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row>
    <row r="108" spans="9:35">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row>
    <row r="109" spans="9:35">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row>
    <row r="110" spans="9:35">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row>
    <row r="111" spans="9:35">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row>
    <row r="112" spans="9:35">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row>
    <row r="113" spans="9:35">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row>
    <row r="114" spans="9:35">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row>
    <row r="115" spans="9:35">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row>
    <row r="116" spans="9:35">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row>
    <row r="117" spans="9:35">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row>
    <row r="118" spans="9:35">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row>
    <row r="119" spans="9:35">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row>
    <row r="120" spans="9:35">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row>
    <row r="121" spans="9:35">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row>
    <row r="122" spans="9:35">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row>
    <row r="123" spans="9:35">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row>
    <row r="124" spans="9:35">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row>
    <row r="125" spans="9:35">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row>
    <row r="126" spans="9:35">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row>
    <row r="127" spans="9:35">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row>
    <row r="128" spans="9:35">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row>
    <row r="129" spans="9:35">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row>
    <row r="130" spans="9:35">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row>
    <row r="131" spans="9:35">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row>
    <row r="132" spans="9:35">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row>
    <row r="133" spans="9:35">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row>
    <row r="134" spans="9:35">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row>
    <row r="135" spans="9:35">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row>
    <row r="136" spans="9:35">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row>
  </sheetData>
  <pageMargins left="0" right="0" top="1" bottom="1" header="0.5" footer="0.5"/>
  <pageSetup scale="78" orientation="landscape" r:id="rId1"/>
  <headerFooter alignWithMargins="0">
    <oddFooter>&amp;R&amp;8&amp;T&amp;D&amp;F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98"/>
  <sheetViews>
    <sheetView topLeftCell="A73" zoomScaleNormal="100" workbookViewId="0">
      <selection activeCell="B41" sqref="B41"/>
    </sheetView>
  </sheetViews>
  <sheetFormatPr defaultColWidth="8.85546875" defaultRowHeight="12.75"/>
  <cols>
    <col min="1" max="1" width="14.140625" customWidth="1"/>
    <col min="2" max="2" width="30" customWidth="1"/>
    <col min="3" max="4" width="13.42578125" customWidth="1"/>
    <col min="5" max="5" width="11.42578125" customWidth="1"/>
  </cols>
  <sheetData>
    <row r="1" spans="1:9" ht="15.75">
      <c r="A1" s="177" t="s">
        <v>205</v>
      </c>
      <c r="B1" s="177"/>
      <c r="C1" s="177"/>
      <c r="D1" s="177"/>
      <c r="E1" s="177"/>
      <c r="F1" s="177"/>
      <c r="G1" s="177"/>
      <c r="H1" s="177"/>
      <c r="I1" s="177"/>
    </row>
    <row r="3" spans="1:9" ht="15.75">
      <c r="A3" s="123" t="s">
        <v>122</v>
      </c>
    </row>
    <row r="4" spans="1:9" ht="15.75">
      <c r="A4" s="121" t="s">
        <v>170</v>
      </c>
    </row>
    <row r="5" spans="1:9" ht="15.75">
      <c r="A5" s="121" t="s">
        <v>124</v>
      </c>
    </row>
    <row r="6" spans="1:9" ht="15.75">
      <c r="A6" s="121" t="s">
        <v>197</v>
      </c>
    </row>
    <row r="7" spans="1:9" ht="15.75">
      <c r="A7" s="121" t="s">
        <v>196</v>
      </c>
    </row>
    <row r="8" spans="1:9" ht="15.75">
      <c r="A8" s="121" t="s">
        <v>171</v>
      </c>
    </row>
    <row r="9" spans="1:9" ht="15.75">
      <c r="A9" s="121" t="s">
        <v>172</v>
      </c>
    </row>
    <row r="10" spans="1:9" ht="15.75">
      <c r="A10" s="121" t="s">
        <v>173</v>
      </c>
    </row>
    <row r="11" spans="1:9" ht="15.75">
      <c r="A11" s="121" t="s">
        <v>175</v>
      </c>
    </row>
    <row r="12" spans="1:9" ht="15.75">
      <c r="A12" s="121" t="s">
        <v>176</v>
      </c>
    </row>
    <row r="13" spans="1:9" ht="15.75">
      <c r="A13" s="121" t="s">
        <v>173</v>
      </c>
    </row>
    <row r="14" spans="1:9" ht="15.75">
      <c r="A14" s="121" t="s">
        <v>175</v>
      </c>
    </row>
    <row r="15" spans="1:9" ht="15.75">
      <c r="A15" s="121" t="s">
        <v>177</v>
      </c>
    </row>
    <row r="16" spans="1:9" ht="15.75">
      <c r="A16" s="121" t="s">
        <v>178</v>
      </c>
    </row>
    <row r="17" spans="1:1" ht="15.75">
      <c r="A17" s="121" t="s">
        <v>179</v>
      </c>
    </row>
    <row r="18" spans="1:1" ht="15.75">
      <c r="A18" s="121" t="s">
        <v>169</v>
      </c>
    </row>
    <row r="19" spans="1:1" ht="15.75">
      <c r="A19" s="121" t="s">
        <v>180</v>
      </c>
    </row>
    <row r="20" spans="1:1" ht="15.75">
      <c r="A20" s="121" t="s">
        <v>181</v>
      </c>
    </row>
    <row r="21" spans="1:1" ht="15.75">
      <c r="A21" s="121" t="s">
        <v>182</v>
      </c>
    </row>
    <row r="22" spans="1:1" ht="15.75">
      <c r="A22" s="121" t="s">
        <v>183</v>
      </c>
    </row>
    <row r="23" spans="1:1" ht="15.75">
      <c r="A23" s="121" t="s">
        <v>184</v>
      </c>
    </row>
    <row r="24" spans="1:1" ht="15.75">
      <c r="A24" s="121" t="s">
        <v>185</v>
      </c>
    </row>
    <row r="25" spans="1:1" ht="15.75">
      <c r="A25" s="121" t="s">
        <v>186</v>
      </c>
    </row>
    <row r="26" spans="1:1" ht="15.75">
      <c r="A26" s="121" t="s">
        <v>195</v>
      </c>
    </row>
    <row r="27" spans="1:1" ht="15.75">
      <c r="A27" s="121" t="s">
        <v>194</v>
      </c>
    </row>
    <row r="28" spans="1:1" ht="15.75">
      <c r="A28" s="121" t="s">
        <v>187</v>
      </c>
    </row>
    <row r="29" spans="1:1" ht="15.75">
      <c r="A29" s="121" t="s">
        <v>188</v>
      </c>
    </row>
    <row r="30" spans="1:1" ht="15.75">
      <c r="A30" s="121" t="s">
        <v>189</v>
      </c>
    </row>
    <row r="31" spans="1:1" ht="15.75">
      <c r="A31" s="121" t="s">
        <v>190</v>
      </c>
    </row>
    <row r="32" spans="1:1" ht="15.75">
      <c r="A32" s="121" t="s">
        <v>191</v>
      </c>
    </row>
    <row r="33" spans="1:5" ht="15.75">
      <c r="A33" s="123" t="s">
        <v>206</v>
      </c>
    </row>
    <row r="34" spans="1:5" ht="15.75">
      <c r="A34" s="123" t="s">
        <v>207</v>
      </c>
    </row>
    <row r="35" spans="1:5" ht="15.75">
      <c r="A35" s="123" t="s">
        <v>208</v>
      </c>
    </row>
    <row r="36" spans="1:5" ht="15.75">
      <c r="A36" s="121" t="s">
        <v>192</v>
      </c>
    </row>
    <row r="37" spans="1:5" ht="15.75">
      <c r="A37" s="121" t="s">
        <v>193</v>
      </c>
    </row>
    <row r="38" spans="1:5" ht="15.75">
      <c r="A38" s="123" t="s">
        <v>198</v>
      </c>
    </row>
    <row r="39" spans="1:5" ht="15.75">
      <c r="A39" s="123" t="s">
        <v>200</v>
      </c>
    </row>
    <row r="40" spans="1:5" ht="15.75">
      <c r="A40" s="123" t="s">
        <v>199</v>
      </c>
    </row>
    <row r="41" spans="1:5" ht="15.75">
      <c r="A41" s="123" t="s">
        <v>209</v>
      </c>
    </row>
    <row r="44" spans="1:5" ht="15.75">
      <c r="A44" s="2" t="s">
        <v>1</v>
      </c>
      <c r="B44" s="6"/>
    </row>
    <row r="45" spans="1:5" ht="15.75">
      <c r="A45" s="2" t="s">
        <v>33</v>
      </c>
      <c r="B45" s="6"/>
    </row>
    <row r="46" spans="1:5">
      <c r="A46" s="1"/>
      <c r="B46" s="1"/>
      <c r="C46" s="1"/>
      <c r="D46" s="1"/>
    </row>
    <row r="47" spans="1:5" s="1" customFormat="1" ht="15.75">
      <c r="A47" s="36" t="s">
        <v>23</v>
      </c>
      <c r="B47" s="36"/>
      <c r="C47" s="36"/>
      <c r="D47" s="36"/>
      <c r="E47" s="18"/>
    </row>
    <row r="48" spans="1:5" ht="12.95" customHeight="1">
      <c r="A48" s="18"/>
      <c r="B48" s="18"/>
      <c r="C48" s="178" t="s">
        <v>32</v>
      </c>
      <c r="D48" s="179"/>
      <c r="E48" s="37"/>
    </row>
    <row r="49" spans="1:12" ht="15.75">
      <c r="A49" s="38"/>
      <c r="B49" s="39"/>
      <c r="C49" s="40" t="s">
        <v>111</v>
      </c>
      <c r="D49" s="40" t="s">
        <v>56</v>
      </c>
      <c r="E49" s="37"/>
    </row>
    <row r="50" spans="1:12" s="7" customFormat="1" ht="15.75">
      <c r="A50" s="41" t="s">
        <v>34</v>
      </c>
      <c r="B50" s="42"/>
      <c r="C50" s="75">
        <f>'Lab Tests'!H56*0.9</f>
        <v>1800</v>
      </c>
      <c r="D50" s="75">
        <f>Consultation!H66*0.9</f>
        <v>1403.28</v>
      </c>
      <c r="E50" s="43"/>
      <c r="F50" s="90"/>
      <c r="G50" s="118"/>
      <c r="H50" s="118"/>
      <c r="I50" s="118"/>
      <c r="J50" s="118"/>
    </row>
    <row r="51" spans="1:12" s="7" customFormat="1" ht="15.75">
      <c r="A51" s="41" t="s">
        <v>35</v>
      </c>
      <c r="B51" s="42"/>
      <c r="C51" s="75">
        <f>'Lab Tests'!H56*0.1</f>
        <v>200</v>
      </c>
      <c r="D51" s="75">
        <f>Consultation!H66*0.1</f>
        <v>155.92000000000002</v>
      </c>
      <c r="E51" s="43"/>
    </row>
    <row r="52" spans="1:12" s="7" customFormat="1" ht="15.75">
      <c r="A52" s="44" t="s">
        <v>45</v>
      </c>
      <c r="B52" s="45"/>
      <c r="C52" s="46">
        <f>'Lab Tests'!H58</f>
        <v>51.707583333333339</v>
      </c>
      <c r="D52" s="46">
        <f>Consultation!H68</f>
        <v>44.243842996408411</v>
      </c>
      <c r="E52" s="47"/>
      <c r="F52" s="90"/>
      <c r="G52" s="118"/>
      <c r="H52" s="118"/>
      <c r="I52" s="118"/>
      <c r="J52" s="118"/>
      <c r="K52" s="118"/>
      <c r="L52" s="118"/>
    </row>
    <row r="53" spans="1:12" s="7" customFormat="1" ht="15.75">
      <c r="A53" s="41" t="s">
        <v>46</v>
      </c>
      <c r="B53" s="38"/>
      <c r="C53" s="48">
        <f>'Lab Tests'!H60</f>
        <v>74.975995833333343</v>
      </c>
      <c r="D53" s="48">
        <f>Consultation!H70</f>
        <v>64.153572344792195</v>
      </c>
      <c r="E53" s="47"/>
    </row>
    <row r="54" spans="1:12" s="8" customFormat="1" ht="15.75">
      <c r="A54" s="49" t="s">
        <v>47</v>
      </c>
      <c r="B54" s="50"/>
      <c r="C54" s="50"/>
      <c r="D54" s="50"/>
      <c r="E54" s="50"/>
    </row>
    <row r="55" spans="1:12" ht="18.75">
      <c r="A55" s="51" t="s">
        <v>41</v>
      </c>
      <c r="B55" s="52"/>
      <c r="C55" s="52"/>
      <c r="D55" s="52"/>
      <c r="E55" s="18"/>
    </row>
    <row r="56" spans="1:12" ht="18.75">
      <c r="A56" s="51"/>
      <c r="B56" s="52"/>
      <c r="C56" s="52"/>
      <c r="D56" s="52"/>
      <c r="E56" s="18"/>
    </row>
    <row r="57" spans="1:12" s="1" customFormat="1" ht="15.75">
      <c r="A57" s="36" t="s">
        <v>24</v>
      </c>
      <c r="B57" s="36"/>
      <c r="C57" s="18"/>
      <c r="D57" s="18"/>
      <c r="E57" s="18"/>
    </row>
    <row r="58" spans="1:12" s="4" customFormat="1" ht="15.75">
      <c r="A58" s="53"/>
      <c r="B58" s="22"/>
      <c r="C58" s="54"/>
      <c r="D58" s="54"/>
      <c r="E58" s="22"/>
      <c r="F58" s="3"/>
    </row>
    <row r="59" spans="1:12" s="4" customFormat="1" ht="12.95" customHeight="1">
      <c r="A59" s="55"/>
      <c r="B59" s="56"/>
      <c r="C59" s="178" t="s">
        <v>32</v>
      </c>
      <c r="D59" s="180"/>
      <c r="E59" s="55"/>
    </row>
    <row r="60" spans="1:12" s="4" customFormat="1" ht="15.75">
      <c r="A60" s="57" t="s">
        <v>25</v>
      </c>
      <c r="B60" s="58" t="s">
        <v>26</v>
      </c>
      <c r="C60" s="40" t="str">
        <f>C49</f>
        <v>Lab Test</v>
      </c>
      <c r="D60" s="40" t="str">
        <f>D49</f>
        <v>Consultation</v>
      </c>
      <c r="E60" s="57" t="s">
        <v>0</v>
      </c>
    </row>
    <row r="61" spans="1:12" s="4" customFormat="1" ht="15.75">
      <c r="A61" s="59" t="str">
        <f>'Lab Tests'!A39</f>
        <v>Name</v>
      </c>
      <c r="B61" s="60" t="str">
        <f>'Lab Tests'!B39</f>
        <v>Director</v>
      </c>
      <c r="C61" s="61">
        <f>'Lab Tests'!C39</f>
        <v>0.05</v>
      </c>
      <c r="D61" s="61">
        <f>Consultation!C49</f>
        <v>0.05</v>
      </c>
      <c r="E61" s="61">
        <f>SUM(C61:D61)</f>
        <v>0.1</v>
      </c>
      <c r="F61" s="90"/>
      <c r="G61" s="128"/>
      <c r="H61" s="128"/>
      <c r="I61" s="128"/>
      <c r="J61" s="128"/>
    </row>
    <row r="62" spans="1:12" ht="15.75">
      <c r="A62" s="59" t="str">
        <f>'Lab Tests'!A40</f>
        <v>Name</v>
      </c>
      <c r="B62" s="60" t="str">
        <f>'Lab Tests'!B40</f>
        <v>Senior SRA</v>
      </c>
      <c r="C62" s="61">
        <f>'Lab Tests'!C40</f>
        <v>0.15</v>
      </c>
      <c r="D62" s="61">
        <f>Consultation!C50</f>
        <v>0</v>
      </c>
      <c r="E62" s="61">
        <f>SUM(C62:D62)</f>
        <v>0.15</v>
      </c>
      <c r="F62" s="129"/>
      <c r="G62" s="8"/>
      <c r="H62" s="8"/>
      <c r="I62" s="8"/>
      <c r="J62" s="8"/>
    </row>
    <row r="63" spans="1:12" ht="15.75">
      <c r="A63" s="59" t="str">
        <f>'Lab Tests'!A41</f>
        <v>Name</v>
      </c>
      <c r="B63" s="60" t="str">
        <f>'Lab Tests'!B41</f>
        <v>SRA</v>
      </c>
      <c r="C63" s="61">
        <f>'Lab Tests'!C41</f>
        <v>0.5</v>
      </c>
      <c r="D63" s="61">
        <f>Consultation!C51</f>
        <v>0.5</v>
      </c>
      <c r="E63" s="61">
        <f>SUM(C63:D63)</f>
        <v>1</v>
      </c>
    </row>
    <row r="64" spans="1:12" ht="15.75">
      <c r="A64" s="59" t="str">
        <f>'Lab Tests'!A42</f>
        <v>Name</v>
      </c>
      <c r="B64" s="60" t="str">
        <f>'Lab Tests'!B42</f>
        <v>SRA</v>
      </c>
      <c r="C64" s="61">
        <f>'Lab Tests'!C42</f>
        <v>0.5</v>
      </c>
      <c r="D64" s="61">
        <f>Consultation!C52</f>
        <v>0.5</v>
      </c>
      <c r="E64" s="61">
        <f>SUM(C64:D64)</f>
        <v>1</v>
      </c>
    </row>
    <row r="65" spans="1:7" ht="15.75">
      <c r="A65" s="19"/>
      <c r="B65" s="19"/>
      <c r="C65" s="19"/>
      <c r="D65" s="19"/>
      <c r="E65" s="19"/>
    </row>
    <row r="66" spans="1:7" ht="15.75">
      <c r="A66" s="62" t="s">
        <v>22</v>
      </c>
      <c r="B66" s="19"/>
      <c r="C66" s="19"/>
      <c r="D66" s="19"/>
      <c r="E66" s="19"/>
    </row>
    <row r="67" spans="1:7" ht="15.75">
      <c r="A67" s="38"/>
      <c r="B67" s="19"/>
      <c r="C67" s="19"/>
      <c r="D67" s="19"/>
      <c r="E67" s="19"/>
    </row>
    <row r="68" spans="1:7" ht="12.75" customHeight="1">
      <c r="A68" s="63"/>
      <c r="B68" s="64"/>
      <c r="C68" s="183" t="s">
        <v>32</v>
      </c>
      <c r="D68" s="184"/>
      <c r="E68" s="89"/>
    </row>
    <row r="69" spans="1:7" ht="15.75">
      <c r="A69" s="65"/>
      <c r="B69" s="62"/>
      <c r="C69" s="40" t="str">
        <f>C49</f>
        <v>Lab Test</v>
      </c>
      <c r="D69" s="40" t="str">
        <f>D49</f>
        <v>Consultation</v>
      </c>
      <c r="E69" s="40" t="s">
        <v>0</v>
      </c>
      <c r="G69" s="1"/>
    </row>
    <row r="70" spans="1:7" s="10" customFormat="1" ht="15.75">
      <c r="A70" s="66" t="s">
        <v>44</v>
      </c>
      <c r="B70" s="62"/>
      <c r="C70" s="67"/>
      <c r="D70" s="67"/>
      <c r="E70" s="68"/>
    </row>
    <row r="71" spans="1:7" s="10" customFormat="1" ht="15.75">
      <c r="A71" s="69" t="s">
        <v>42</v>
      </c>
      <c r="B71" s="50"/>
      <c r="C71" s="130">
        <f>C50*C52</f>
        <v>93073.650000000009</v>
      </c>
      <c r="D71" s="130">
        <f>D50*D52</f>
        <v>62086.499999999993</v>
      </c>
      <c r="E71" s="131">
        <f>SUM(C71:D71)</f>
        <v>155160.15</v>
      </c>
    </row>
    <row r="72" spans="1:7" s="10" customFormat="1" ht="15.75">
      <c r="A72" s="69" t="s">
        <v>36</v>
      </c>
      <c r="B72" s="50"/>
      <c r="C72" s="132">
        <f>C51*C53</f>
        <v>14995.199166666669</v>
      </c>
      <c r="D72" s="132">
        <f>D51*D53</f>
        <v>10002.825000000001</v>
      </c>
      <c r="E72" s="133">
        <f>SUM(C72:D72)</f>
        <v>24998.02416666667</v>
      </c>
    </row>
    <row r="73" spans="1:7" s="10" customFormat="1" ht="15.75">
      <c r="A73" s="78" t="s">
        <v>43</v>
      </c>
      <c r="B73" s="77"/>
      <c r="C73" s="134">
        <f>SUM(C71:C72)</f>
        <v>108068.84916666668</v>
      </c>
      <c r="D73" s="134">
        <f>SUM(D71:D72)</f>
        <v>72089.324999999997</v>
      </c>
      <c r="E73" s="134">
        <f>SUM(E71:E72)</f>
        <v>180158.17416666666</v>
      </c>
    </row>
    <row r="74" spans="1:7" s="10" customFormat="1" ht="15.75">
      <c r="A74" s="65"/>
      <c r="B74" s="62"/>
      <c r="C74" s="135"/>
      <c r="D74" s="135"/>
      <c r="E74" s="131"/>
    </row>
    <row r="75" spans="1:7" s="10" customFormat="1" ht="15.75">
      <c r="A75" s="66" t="s">
        <v>27</v>
      </c>
      <c r="B75" s="71"/>
      <c r="C75" s="136"/>
      <c r="D75" s="136"/>
      <c r="E75" s="131"/>
    </row>
    <row r="76" spans="1:7" s="10" customFormat="1" ht="15.75">
      <c r="A76" s="69" t="str">
        <f>'Lab Tests'!A39</f>
        <v>Name</v>
      </c>
      <c r="B76" s="50" t="str">
        <f>'Lab Tests'!B39</f>
        <v>Director</v>
      </c>
      <c r="C76" s="130">
        <f>'Lab Tests'!H39</f>
        <v>6161</v>
      </c>
      <c r="D76" s="137">
        <f>Consultation!H49</f>
        <v>5185</v>
      </c>
      <c r="E76" s="137">
        <f>SUM(C76:D76)</f>
        <v>11346</v>
      </c>
    </row>
    <row r="77" spans="1:7" s="10" customFormat="1" ht="15.75">
      <c r="A77" s="69" t="str">
        <f>'Lab Tests'!A40</f>
        <v>Name</v>
      </c>
      <c r="B77" s="50" t="str">
        <f>'Lab Tests'!B40</f>
        <v>Senior SRA</v>
      </c>
      <c r="C77" s="130">
        <f>'Lab Tests'!H40</f>
        <v>13387.5</v>
      </c>
      <c r="D77" s="138">
        <f>Consultation!H50</f>
        <v>0</v>
      </c>
      <c r="E77" s="138">
        <f>SUM(C77:D77)</f>
        <v>13387.5</v>
      </c>
    </row>
    <row r="78" spans="1:7" s="10" customFormat="1" ht="15.75">
      <c r="A78" s="69" t="str">
        <f>'Lab Tests'!A41</f>
        <v>Name</v>
      </c>
      <c r="B78" s="50" t="str">
        <f>'Lab Tests'!B41</f>
        <v>SRA</v>
      </c>
      <c r="C78" s="138">
        <f>'Lab Tests'!H41</f>
        <v>30750</v>
      </c>
      <c r="D78" s="137">
        <f>Consultation!H51</f>
        <v>30750</v>
      </c>
      <c r="E78" s="137">
        <f>SUM(C78:D78)</f>
        <v>61500</v>
      </c>
    </row>
    <row r="79" spans="1:7" s="10" customFormat="1" ht="15.75">
      <c r="A79" s="69" t="str">
        <f>'Lab Tests'!A42</f>
        <v>Name</v>
      </c>
      <c r="B79" s="50" t="str">
        <f>'Lab Tests'!B42</f>
        <v>SRA</v>
      </c>
      <c r="C79" s="138">
        <f>'Lab Tests'!H42</f>
        <v>31250</v>
      </c>
      <c r="D79" s="137">
        <f>Consultation!H52</f>
        <v>31250</v>
      </c>
      <c r="E79" s="137">
        <f>SUM(C79:D79)</f>
        <v>62500</v>
      </c>
    </row>
    <row r="80" spans="1:7" s="10" customFormat="1" ht="15.75">
      <c r="C80" s="134">
        <f>SUM(C76:C79)</f>
        <v>81548.5</v>
      </c>
      <c r="D80" s="134">
        <f>SUM(D76:D79)</f>
        <v>67185</v>
      </c>
      <c r="E80" s="139">
        <f>SUM(C80:D80)</f>
        <v>148733.5</v>
      </c>
    </row>
    <row r="81" spans="1:12" s="10" customFormat="1" ht="15.75">
      <c r="A81" s="73"/>
      <c r="B81" s="72"/>
      <c r="C81" s="140"/>
      <c r="D81" s="140"/>
      <c r="E81" s="141"/>
      <c r="F81" s="11"/>
      <c r="G81" s="12"/>
      <c r="H81" s="13"/>
      <c r="I81" s="13"/>
      <c r="J81" s="13"/>
      <c r="K81" s="9"/>
      <c r="L81" s="12"/>
    </row>
    <row r="82" spans="1:12" s="10" customFormat="1" ht="15.75">
      <c r="A82" s="74" t="s">
        <v>28</v>
      </c>
      <c r="B82" s="71"/>
      <c r="C82" s="136"/>
      <c r="D82" s="136"/>
      <c r="E82" s="131"/>
      <c r="F82" s="11"/>
      <c r="G82" s="12"/>
      <c r="H82" s="9"/>
      <c r="I82" s="9"/>
      <c r="J82" s="9"/>
      <c r="K82" s="9"/>
      <c r="L82" s="12"/>
    </row>
    <row r="83" spans="1:12" s="10" customFormat="1" ht="15.75">
      <c r="A83" s="181" t="str">
        <f>'Lab Tests'!A45</f>
        <v>NGN</v>
      </c>
      <c r="B83" s="182"/>
      <c r="C83" s="130">
        <f>'Lab Tests'!H45</f>
        <v>600</v>
      </c>
      <c r="D83" s="130">
        <f>Consultation!H55</f>
        <v>525</v>
      </c>
      <c r="E83" s="130">
        <f>SUM(C83:D83)</f>
        <v>1125</v>
      </c>
      <c r="F83" s="11"/>
      <c r="G83" s="12"/>
      <c r="H83" s="14"/>
      <c r="I83" s="14"/>
      <c r="J83" s="14"/>
      <c r="K83" s="9"/>
      <c r="L83" s="15"/>
    </row>
    <row r="84" spans="1:12" s="10" customFormat="1" ht="15.75">
      <c r="A84" s="82" t="str">
        <f>'Lab Tests'!A46</f>
        <v>Office Supplies</v>
      </c>
      <c r="B84" s="83"/>
      <c r="C84" s="130">
        <f>'Lab Tests'!H46</f>
        <v>600</v>
      </c>
      <c r="D84" s="130">
        <f>Consultation!H56</f>
        <v>525</v>
      </c>
      <c r="E84" s="130">
        <f>SUM(C84:D84)</f>
        <v>1125</v>
      </c>
      <c r="F84" s="90"/>
      <c r="G84" s="90"/>
      <c r="H84" s="90"/>
      <c r="I84" s="90"/>
      <c r="J84" s="90"/>
      <c r="K84" s="9"/>
      <c r="L84" s="15"/>
    </row>
    <row r="85" spans="1:12" s="10" customFormat="1" ht="15.75">
      <c r="A85" s="82" t="str">
        <f>'Lab Tests'!A47</f>
        <v>Lab Supplies</v>
      </c>
      <c r="B85" s="83"/>
      <c r="C85" s="130">
        <f>'Lab Tests'!H47</f>
        <v>2500</v>
      </c>
      <c r="D85" s="130">
        <v>0</v>
      </c>
      <c r="E85" s="130">
        <f>SUM(C85:D85)</f>
        <v>2500</v>
      </c>
      <c r="F85" s="90"/>
      <c r="G85" s="90"/>
      <c r="H85" s="90"/>
      <c r="I85" s="90"/>
      <c r="J85" s="90"/>
      <c r="K85" s="9"/>
      <c r="L85" s="15"/>
    </row>
    <row r="86" spans="1:12" s="10" customFormat="1" ht="15.75">
      <c r="A86" s="82" t="str">
        <f>'Lab Tests'!A48</f>
        <v>Equipment Depreciation</v>
      </c>
      <c r="B86" s="83"/>
      <c r="C86" s="130">
        <f>'Lab Tests'!H48</f>
        <v>19166.666666666668</v>
      </c>
      <c r="D86" s="130">
        <v>0</v>
      </c>
      <c r="E86" s="130">
        <f>SUM(C86:D86)</f>
        <v>19166.666666666668</v>
      </c>
      <c r="F86" s="90"/>
      <c r="G86" s="90"/>
      <c r="H86" s="90"/>
      <c r="I86" s="90"/>
      <c r="J86" s="90"/>
      <c r="K86" s="9"/>
      <c r="L86" s="15"/>
    </row>
    <row r="87" spans="1:12" s="10" customFormat="1" ht="15.75">
      <c r="A87" s="181"/>
      <c r="B87" s="182"/>
      <c r="C87" s="130"/>
      <c r="D87" s="130"/>
      <c r="E87" s="130"/>
      <c r="F87" s="12"/>
      <c r="G87" s="12"/>
      <c r="H87" s="12"/>
      <c r="I87" s="12"/>
      <c r="J87" s="12"/>
      <c r="K87" s="12"/>
      <c r="L87" s="12"/>
    </row>
    <row r="88" spans="1:12" s="10" customFormat="1" ht="15.75">
      <c r="A88" s="78" t="s">
        <v>29</v>
      </c>
      <c r="B88" s="76"/>
      <c r="C88" s="139">
        <f>SUM(C83:C87)</f>
        <v>22866.666666666668</v>
      </c>
      <c r="D88" s="139">
        <f>SUM(D83:D87)</f>
        <v>1050</v>
      </c>
      <c r="E88" s="139">
        <f>SUM(E83:E87)</f>
        <v>23916.666666666668</v>
      </c>
      <c r="F88" s="16"/>
      <c r="G88" s="12"/>
      <c r="H88" s="12"/>
      <c r="I88" s="12"/>
      <c r="J88" s="12"/>
      <c r="K88" s="12"/>
      <c r="L88" s="12"/>
    </row>
    <row r="89" spans="1:12" s="10" customFormat="1" ht="15.75">
      <c r="A89" s="70"/>
      <c r="B89" s="72"/>
      <c r="C89" s="142"/>
      <c r="D89" s="143"/>
      <c r="E89" s="141"/>
      <c r="F89" s="16"/>
      <c r="G89" s="12"/>
      <c r="H89" s="12"/>
      <c r="I89" s="12"/>
      <c r="J89" s="12"/>
      <c r="K89" s="12"/>
      <c r="L89" s="12"/>
    </row>
    <row r="90" spans="1:12" s="10" customFormat="1" ht="15.75">
      <c r="A90" s="79" t="s">
        <v>39</v>
      </c>
      <c r="B90" s="76"/>
      <c r="C90" s="139">
        <f>'Lab Tests'!H52</f>
        <v>-1000</v>
      </c>
      <c r="D90" s="139">
        <f>Consultation!H62</f>
        <v>750</v>
      </c>
      <c r="E90" s="144">
        <f>SUM(C90:D90)</f>
        <v>-250</v>
      </c>
      <c r="F90" s="16"/>
      <c r="G90" s="12"/>
      <c r="H90" s="12"/>
      <c r="I90" s="12"/>
      <c r="J90" s="12"/>
      <c r="K90" s="12"/>
      <c r="L90" s="12"/>
    </row>
    <row r="91" spans="1:12" s="10" customFormat="1" ht="15.75">
      <c r="A91" s="69"/>
      <c r="B91" s="50"/>
      <c r="C91" s="145"/>
      <c r="D91" s="146"/>
      <c r="E91" s="131"/>
      <c r="F91" s="12"/>
      <c r="G91" s="12"/>
      <c r="H91" s="12"/>
      <c r="I91" s="12"/>
      <c r="J91" s="12"/>
      <c r="K91" s="12"/>
      <c r="L91" s="12"/>
    </row>
    <row r="92" spans="1:12" s="10" customFormat="1" ht="15.75">
      <c r="A92" s="78" t="s">
        <v>30</v>
      </c>
      <c r="B92" s="77"/>
      <c r="C92" s="147">
        <f>C80+C88+C90</f>
        <v>103415.16666666667</v>
      </c>
      <c r="D92" s="139">
        <f>D80+D88+D90</f>
        <v>68985</v>
      </c>
      <c r="E92" s="144">
        <f>E80+E88+E90</f>
        <v>172400.16666666666</v>
      </c>
      <c r="F92" s="12"/>
      <c r="G92" s="12"/>
      <c r="H92" s="12"/>
      <c r="I92" s="12"/>
      <c r="J92" s="12"/>
      <c r="K92" s="12"/>
      <c r="L92" s="12"/>
    </row>
    <row r="93" spans="1:12" s="10" customFormat="1" ht="15.75">
      <c r="A93" s="74"/>
      <c r="B93" s="71"/>
      <c r="C93" s="148"/>
      <c r="D93" s="149"/>
      <c r="E93" s="141"/>
      <c r="F93" s="12"/>
      <c r="G93" s="12"/>
      <c r="H93" s="12"/>
      <c r="I93" s="12"/>
      <c r="J93" s="12"/>
      <c r="K93" s="12"/>
      <c r="L93" s="12"/>
    </row>
    <row r="94" spans="1:12" s="10" customFormat="1" ht="15.75">
      <c r="A94" s="79" t="s">
        <v>37</v>
      </c>
      <c r="B94" s="77"/>
      <c r="C94" s="148">
        <f>C72/1.45*0.45</f>
        <v>4653.6825000000008</v>
      </c>
      <c r="D94" s="148">
        <f>D72/1.45*0.45</f>
        <v>3104.3250000000003</v>
      </c>
      <c r="E94" s="139">
        <f>E72/1.45*0.45</f>
        <v>7758.0075000000015</v>
      </c>
      <c r="F94" s="12"/>
      <c r="G94" s="12"/>
      <c r="H94" s="12"/>
      <c r="I94" s="12"/>
      <c r="J94" s="12"/>
      <c r="K94" s="12"/>
      <c r="L94" s="12"/>
    </row>
    <row r="95" spans="1:12" s="10" customFormat="1" ht="15.75">
      <c r="A95" s="69"/>
      <c r="B95" s="68"/>
      <c r="C95" s="150"/>
      <c r="D95" s="151"/>
      <c r="E95" s="131"/>
      <c r="F95" s="12"/>
      <c r="G95" s="12"/>
      <c r="H95" s="12"/>
      <c r="I95" s="12"/>
      <c r="J95" s="12"/>
      <c r="K95" s="12"/>
      <c r="L95" s="12"/>
    </row>
    <row r="96" spans="1:12" s="10" customFormat="1" ht="16.5" thickBot="1">
      <c r="A96" s="80" t="s">
        <v>31</v>
      </c>
      <c r="B96" s="81"/>
      <c r="C96" s="152">
        <f>C73-C92-C94</f>
        <v>9.0949470177292824E-12</v>
      </c>
      <c r="D96" s="152">
        <f>D73-D92-D94</f>
        <v>0</v>
      </c>
      <c r="E96" s="152">
        <f>(E71+E72)-E92-E94</f>
        <v>0</v>
      </c>
      <c r="F96" s="11"/>
      <c r="G96" s="12"/>
      <c r="H96" s="12"/>
      <c r="I96" s="12"/>
      <c r="J96" s="12"/>
      <c r="K96" s="12"/>
      <c r="L96" s="12"/>
    </row>
    <row r="97" spans="1:12" s="10" customFormat="1" ht="16.5" thickTop="1">
      <c r="A97" s="50"/>
      <c r="B97" s="50"/>
      <c r="C97" s="50"/>
      <c r="D97" s="50"/>
      <c r="E97" s="50"/>
      <c r="F97" s="9"/>
      <c r="G97" s="12"/>
      <c r="H97" s="12"/>
      <c r="I97" s="12"/>
      <c r="J97" s="12"/>
      <c r="K97" s="12"/>
      <c r="L97" s="12"/>
    </row>
    <row r="98" spans="1:12" s="1" customFormat="1"/>
  </sheetData>
  <mergeCells count="6">
    <mergeCell ref="A1:I1"/>
    <mergeCell ref="C48:D48"/>
    <mergeCell ref="C59:D59"/>
    <mergeCell ref="A83:B83"/>
    <mergeCell ref="A87:B87"/>
    <mergeCell ref="C68:D68"/>
  </mergeCells>
  <phoneticPr fontId="0" type="noConversion"/>
  <pageMargins left="0.5" right="0.5" top="0.5" bottom="0.5" header="0.5" footer="0.5"/>
  <pageSetup scale="64" orientation="landscape" horizontalDpi="300" verticalDpi="300" r:id="rId1"/>
  <headerFooter alignWithMargins="0">
    <oddFooter>&amp;Rrev.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Lab Tests</vt:lpstr>
      <vt:lpstr>Consultation</vt:lpstr>
      <vt:lpstr>depreciation</vt:lpstr>
      <vt:lpstr>Statement of Operations</vt:lpstr>
      <vt:lpstr>depreciation!Print_Area</vt:lpstr>
      <vt:lpstr>'Statement of Operations'!Print_Area</vt:lpstr>
      <vt:lpstr>depreciation!Print_Titles</vt:lpstr>
    </vt:vector>
  </TitlesOfParts>
  <Company>UCSD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Ninh Nguyen</dc:creator>
  <cp:lastModifiedBy>Business and Financial Services</cp:lastModifiedBy>
  <cp:lastPrinted>2010-03-11T21:31:34Z</cp:lastPrinted>
  <dcterms:created xsi:type="dcterms:W3CDTF">2005-06-29T20:46:51Z</dcterms:created>
  <dcterms:modified xsi:type="dcterms:W3CDTF">2011-05-18T22:00:22Z</dcterms:modified>
</cp:coreProperties>
</file>