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zsolbac\Documents\Excel\"/>
    </mc:Choice>
  </mc:AlternateContent>
  <xr:revisionPtr revIDLastSave="0" documentId="13_ncr:1_{8031773E-8AD7-45A2-94FC-1E0A9F715328}" xr6:coauthVersionLast="47" xr6:coauthVersionMax="47" xr10:uidLastSave="{00000000-0000-0000-0000-000000000000}"/>
  <workbookProtection lockStructure="1"/>
  <bookViews>
    <workbookView xWindow="-120" yWindow="-120" windowWidth="29040" windowHeight="15720" xr2:uid="{00000000-000D-0000-FFFF-FFFF00000000}"/>
  </bookViews>
  <sheets>
    <sheet name="Medical, Dental Estimator" sheetId="1" r:id="rId1"/>
    <sheet name="Medical Plan Comparison Chart" sheetId="2" r:id="rId2"/>
    <sheet name="G3" sheetId="3" state="hidden" r:id="rId3"/>
  </sheets>
  <definedNames>
    <definedName name="Eligibility_Group">'Medical, Dental Estimator'!$D$56:$D$57</definedName>
    <definedName name="EligibilityGroups">'Medical, Dental Estimator'!$D$55:$D$57</definedName>
    <definedName name="Plan_Names">'Medical, Dental Estimator'!$G$60:$G$70</definedName>
    <definedName name="_xlnm.Print_Area" localSheetId="1">'Medical Plan Comparison Chart'!$A$1:$R$36</definedName>
    <definedName name="_xlnm.Print_Area" localSheetId="0">'Medical, Dental Estimator'!$A$1:$J$49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 l="1"/>
  <c r="H19" i="1" s="1"/>
  <c r="B59" i="2"/>
  <c r="D79" i="1" l="1"/>
  <c r="B65" i="2" s="1"/>
  <c r="D78" i="1"/>
  <c r="B64" i="2" s="1"/>
  <c r="D77" i="1"/>
  <c r="B63" i="2" s="1"/>
  <c r="D76" i="1"/>
  <c r="B62" i="2" s="1"/>
  <c r="D75" i="1"/>
  <c r="B61" i="2" s="1"/>
  <c r="D74" i="1"/>
  <c r="B60" i="2" s="1"/>
  <c r="J190" i="2" l="1"/>
  <c r="J186" i="2"/>
  <c r="J185" i="2"/>
  <c r="H190" i="2"/>
  <c r="H186" i="2"/>
  <c r="H185" i="2"/>
  <c r="M15" i="1" l="1"/>
  <c r="M17" i="1" s="1"/>
  <c r="I15" i="1" l="1"/>
  <c r="H15" i="1"/>
  <c r="B16" i="3" l="1"/>
  <c r="C16" i="3"/>
  <c r="B44" i="2" l="1"/>
  <c r="E16" i="3" l="1"/>
  <c r="E18" i="3"/>
  <c r="E17" i="3"/>
  <c r="G24" i="3"/>
  <c r="E21" i="3" l="1"/>
  <c r="D22" i="3" l="1"/>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21" i="3"/>
  <c r="H55" i="1" l="1"/>
  <c r="H18" i="1" l="1"/>
  <c r="I18" i="1" s="1"/>
  <c r="I19" i="1" s="1"/>
  <c r="J32" i="1"/>
  <c r="D32" i="1" s="1"/>
  <c r="J31" i="1"/>
  <c r="D31" i="1" s="1"/>
  <c r="J30" i="1"/>
  <c r="D30" i="1" s="1"/>
  <c r="J29" i="1"/>
  <c r="D29" i="1" s="1"/>
  <c r="J28" i="1"/>
  <c r="D28" i="1" s="1"/>
  <c r="J27" i="1"/>
  <c r="D27" i="1" s="1"/>
  <c r="J26" i="1"/>
  <c r="E26" i="1" s="1"/>
  <c r="J25" i="1"/>
  <c r="E25" i="1" s="1"/>
  <c r="J24" i="1"/>
  <c r="D24" i="1" s="1"/>
  <c r="J23" i="1"/>
  <c r="E23" i="1" s="1"/>
  <c r="J22" i="1"/>
  <c r="E22" i="1" s="1"/>
  <c r="L18" i="1" l="1"/>
  <c r="G4" i="2"/>
  <c r="D25" i="1"/>
  <c r="E29" i="1"/>
  <c r="E24" i="1"/>
  <c r="E30" i="1"/>
  <c r="E27" i="1"/>
  <c r="E32" i="1"/>
  <c r="E28" i="1"/>
  <c r="D26" i="1"/>
  <c r="D23" i="1"/>
  <c r="E31" i="1"/>
  <c r="D22" i="1"/>
  <c r="D30" i="2" l="1"/>
  <c r="D29" i="2" s="1"/>
  <c r="E29" i="2" s="1"/>
  <c r="Q18" i="2"/>
  <c r="Q17" i="2" s="1"/>
  <c r="R17" i="2" s="1"/>
  <c r="Q28" i="2"/>
  <c r="Q27" i="2" s="1"/>
  <c r="R27" i="2" s="1"/>
  <c r="Q20" i="2"/>
  <c r="Q19" i="2" s="1"/>
  <c r="R19" i="2" s="1"/>
  <c r="F23" i="1"/>
  <c r="H23" i="1" s="1"/>
  <c r="F22" i="1"/>
  <c r="H22" i="1" s="1"/>
  <c r="H10" i="2"/>
  <c r="H9" i="2" s="1"/>
  <c r="J16" i="2"/>
  <c r="J15" i="2" s="1"/>
  <c r="H30" i="2"/>
  <c r="H29" i="2" s="1"/>
  <c r="D16" i="2"/>
  <c r="D15" i="2" s="1"/>
  <c r="F12" i="2"/>
  <c r="F11" i="2" s="1"/>
  <c r="H22" i="2"/>
  <c r="H21" i="2" s="1"/>
  <c r="I21" i="2" s="1"/>
  <c r="B26" i="2"/>
  <c r="B25" i="2" s="1"/>
  <c r="C25" i="2" s="1"/>
  <c r="H26" i="2"/>
  <c r="I25" i="2" s="1"/>
  <c r="K20" i="2"/>
  <c r="K19" i="2" s="1"/>
  <c r="L19" i="2" s="1"/>
  <c r="D24" i="2"/>
  <c r="D23" i="2" s="1"/>
  <c r="E23" i="2" s="1"/>
  <c r="F30" i="2"/>
  <c r="F29" i="2" s="1"/>
  <c r="G29" i="2" s="1"/>
  <c r="H24" i="2"/>
  <c r="H16" i="2"/>
  <c r="H15" i="2" s="1"/>
  <c r="D28" i="2"/>
  <c r="D27" i="2" s="1"/>
  <c r="E27" i="2" s="1"/>
  <c r="B30" i="2"/>
  <c r="B29" i="2" s="1"/>
  <c r="C29" i="2" s="1"/>
  <c r="B12" i="2"/>
  <c r="B11" i="2" s="1"/>
  <c r="B22" i="2"/>
  <c r="B21" i="2" s="1"/>
  <c r="C21" i="2" s="1"/>
  <c r="M20" i="2"/>
  <c r="M19" i="2" s="1"/>
  <c r="N19" i="2" s="1"/>
  <c r="F16" i="2"/>
  <c r="F15" i="2" s="1"/>
  <c r="J14" i="2"/>
  <c r="J13" i="2" s="1"/>
  <c r="K28" i="2"/>
  <c r="K27" i="2" s="1"/>
  <c r="L27" i="2" s="1"/>
  <c r="F10" i="2"/>
  <c r="F9" i="2" s="1"/>
  <c r="J10" i="2"/>
  <c r="J9" i="2" s="1"/>
  <c r="D10" i="2"/>
  <c r="D9" i="2" s="1"/>
  <c r="D22" i="2"/>
  <c r="D21" i="2" s="1"/>
  <c r="E21" i="2" s="1"/>
  <c r="F30" i="1"/>
  <c r="H30" i="1" s="1"/>
  <c r="I30" i="1" s="1"/>
  <c r="F28" i="1"/>
  <c r="H28" i="1" s="1"/>
  <c r="I28" i="1" s="1"/>
  <c r="F24" i="1"/>
  <c r="H24" i="1" s="1"/>
  <c r="F25" i="1"/>
  <c r="H25" i="1" s="1"/>
  <c r="F31" i="1"/>
  <c r="H31" i="1" s="1"/>
  <c r="I31" i="1" s="1"/>
  <c r="M18" i="2"/>
  <c r="M17" i="2" s="1"/>
  <c r="N17" i="2" s="1"/>
  <c r="F26" i="2"/>
  <c r="F25" i="2" s="1"/>
  <c r="G25" i="2" s="1"/>
  <c r="D18" i="2"/>
  <c r="D17" i="2" s="1"/>
  <c r="E17" i="2" s="1"/>
  <c r="F27" i="1"/>
  <c r="H27" i="1" s="1"/>
  <c r="I27" i="1" s="1"/>
  <c r="B24" i="2"/>
  <c r="B23" i="2" s="1"/>
  <c r="C23" i="2" s="1"/>
  <c r="D26" i="2"/>
  <c r="D25" i="2" s="1"/>
  <c r="E25" i="2" s="1"/>
  <c r="D14" i="2"/>
  <c r="D13" i="2" s="1"/>
  <c r="D20" i="2"/>
  <c r="D19" i="2" s="1"/>
  <c r="E19" i="2" s="1"/>
  <c r="O18" i="2"/>
  <c r="O17" i="2" s="1"/>
  <c r="P17" i="2" s="1"/>
  <c r="B10" i="2"/>
  <c r="B9" i="2" s="1"/>
  <c r="D12" i="2"/>
  <c r="D11" i="2" s="1"/>
  <c r="B16" i="2"/>
  <c r="B15" i="2" s="1"/>
  <c r="O28" i="2"/>
  <c r="O27" i="2" s="1"/>
  <c r="P27" i="2" s="1"/>
  <c r="B14" i="2"/>
  <c r="B13" i="2" s="1"/>
  <c r="F26" i="1"/>
  <c r="H26" i="1" s="1"/>
  <c r="I26" i="1" s="1"/>
  <c r="O20" i="2"/>
  <c r="O19" i="2" s="1"/>
  <c r="P19" i="2" s="1"/>
  <c r="K18" i="2"/>
  <c r="K17" i="2" s="1"/>
  <c r="L17" i="2" s="1"/>
  <c r="F29" i="1"/>
  <c r="H29" i="1" s="1"/>
  <c r="I29" i="1" s="1"/>
  <c r="F24" i="2"/>
  <c r="F23" i="2" s="1"/>
  <c r="G23" i="2" s="1"/>
  <c r="F32" i="1"/>
  <c r="H32" i="1" s="1"/>
  <c r="I32" i="1" s="1"/>
  <c r="J12" i="2"/>
  <c r="J11" i="2" s="1"/>
  <c r="F22" i="2"/>
  <c r="F21" i="2" s="1"/>
  <c r="G21" i="2" s="1"/>
  <c r="M28" i="2"/>
  <c r="M27" i="2" s="1"/>
  <c r="N27" i="2" s="1"/>
  <c r="H12" i="2"/>
  <c r="H11" i="2" s="1"/>
  <c r="F14" i="2"/>
  <c r="F13" i="2" s="1"/>
  <c r="H14" i="2"/>
  <c r="H13" i="2" s="1"/>
  <c r="I29" i="2" l="1"/>
  <c r="H25" i="2"/>
  <c r="I23" i="2"/>
  <c r="H23" i="2"/>
</calcChain>
</file>

<file path=xl/sharedStrings.xml><?xml version="1.0" encoding="utf-8"?>
<sst xmlns="http://schemas.openxmlformats.org/spreadsheetml/2006/main" count="607" uniqueCount="259">
  <si>
    <t>Total Monthly
Premium</t>
  </si>
  <si>
    <t>Maximum
UC Contribution</t>
  </si>
  <si>
    <t>UC Pays</t>
  </si>
  <si>
    <t>Retiree Pays</t>
  </si>
  <si>
    <t>Medicare Part B
Reimbursement</t>
  </si>
  <si>
    <t>PLAN+CVGLEVEL</t>
  </si>
  <si>
    <t>U</t>
  </si>
  <si>
    <t>UC</t>
  </si>
  <si>
    <t>UA</t>
  </si>
  <si>
    <t>UAC</t>
  </si>
  <si>
    <t>M</t>
  </si>
  <si>
    <t>MM</t>
  </si>
  <si>
    <t>MC</t>
  </si>
  <si>
    <t>MA</t>
  </si>
  <si>
    <t>MAC</t>
  </si>
  <si>
    <t>MMM</t>
  </si>
  <si>
    <t>MMC</t>
  </si>
  <si>
    <t xml:space="preserve">Key:  </t>
  </si>
  <si>
    <r>
      <rPr>
        <b/>
        <sz val="9"/>
        <color indexed="56"/>
        <rFont val="Calibri"/>
        <family val="2"/>
      </rPr>
      <t>U</t>
    </r>
    <r>
      <rPr>
        <sz val="9"/>
        <color indexed="56"/>
        <rFont val="Calibri"/>
        <family val="2"/>
      </rPr>
      <t xml:space="preserve"> = Retiree</t>
    </r>
  </si>
  <si>
    <t>Note for those with Medicare</t>
  </si>
  <si>
    <r>
      <rPr>
        <b/>
        <sz val="9"/>
        <color indexed="56"/>
        <rFont val="Calibri"/>
        <family val="2"/>
      </rPr>
      <t>UC</t>
    </r>
    <r>
      <rPr>
        <sz val="9"/>
        <color indexed="56"/>
        <rFont val="Calibri"/>
        <family val="2"/>
      </rPr>
      <t xml:space="preserve"> = Retiree + Child(ren)</t>
    </r>
  </si>
  <si>
    <t xml:space="preserve"> If the retiree or any covered dependents</t>
  </si>
  <si>
    <r>
      <rPr>
        <b/>
        <sz val="9"/>
        <color indexed="56"/>
        <rFont val="Calibri"/>
        <family val="2"/>
      </rPr>
      <t>UA</t>
    </r>
    <r>
      <rPr>
        <sz val="9"/>
        <color indexed="56"/>
        <rFont val="Calibri"/>
        <family val="2"/>
      </rPr>
      <t xml:space="preserve"> = Retiree + Adult</t>
    </r>
  </si>
  <si>
    <r>
      <t xml:space="preserve"> have </t>
    </r>
    <r>
      <rPr>
        <sz val="10"/>
        <color indexed="56"/>
        <rFont val="Calibri"/>
        <family val="2"/>
      </rPr>
      <t>Medicare, don't forget to consider</t>
    </r>
  </si>
  <si>
    <r>
      <rPr>
        <b/>
        <sz val="9"/>
        <color indexed="56"/>
        <rFont val="Calibri"/>
        <family val="2"/>
      </rPr>
      <t xml:space="preserve">UAC </t>
    </r>
    <r>
      <rPr>
        <sz val="9"/>
        <color indexed="56"/>
        <rFont val="Calibri"/>
        <family val="2"/>
      </rPr>
      <t>= Retiree + Adult + Child(ren)</t>
    </r>
  </si>
  <si>
    <t xml:space="preserve"> additional Medicare premium costs; see:</t>
  </si>
  <si>
    <r>
      <rPr>
        <b/>
        <sz val="9"/>
        <color indexed="56"/>
        <rFont val="Calibri"/>
        <family val="2"/>
      </rPr>
      <t>M</t>
    </r>
    <r>
      <rPr>
        <sz val="9"/>
        <color indexed="56"/>
        <rFont val="Calibri"/>
        <family val="2"/>
      </rPr>
      <t xml:space="preserve"> = Medicare-eligible Retiree</t>
    </r>
  </si>
  <si>
    <t>www.medicare.gov</t>
  </si>
  <si>
    <r>
      <rPr>
        <b/>
        <sz val="9"/>
        <color indexed="56"/>
        <rFont val="Calibri"/>
        <family val="2"/>
      </rPr>
      <t>MM</t>
    </r>
    <r>
      <rPr>
        <sz val="9"/>
        <color indexed="56"/>
        <rFont val="Calibri"/>
        <family val="2"/>
      </rPr>
      <t xml:space="preserve"> = Medicare-eligible Retiree + Medicare-eligible Adult or Child</t>
    </r>
  </si>
  <si>
    <r>
      <rPr>
        <b/>
        <sz val="9"/>
        <color indexed="56"/>
        <rFont val="Calibri"/>
        <family val="2"/>
      </rPr>
      <t>MC</t>
    </r>
    <r>
      <rPr>
        <sz val="9"/>
        <color indexed="56"/>
        <rFont val="Calibri"/>
        <family val="2"/>
      </rPr>
      <t xml:space="preserve"> = Medicare-eligible Retiree + Child(ren) </t>
    </r>
    <r>
      <rPr>
        <b/>
        <sz val="9"/>
        <color indexed="56"/>
        <rFont val="Calibri"/>
        <family val="2"/>
      </rPr>
      <t>OR</t>
    </r>
    <r>
      <rPr>
        <sz val="9"/>
        <color indexed="56"/>
        <rFont val="Calibri"/>
        <family val="2"/>
      </rPr>
      <t xml:space="preserve"> Retiree + Medicare-eligible Child</t>
    </r>
  </si>
  <si>
    <r>
      <rPr>
        <b/>
        <sz val="9"/>
        <color indexed="56"/>
        <rFont val="Calibri"/>
        <family val="2"/>
      </rPr>
      <t>MA</t>
    </r>
    <r>
      <rPr>
        <sz val="9"/>
        <color indexed="56"/>
        <rFont val="Calibri"/>
        <family val="2"/>
      </rPr>
      <t xml:space="preserve"> = Medicare-eligible Retiree + Adult </t>
    </r>
    <r>
      <rPr>
        <b/>
        <sz val="9"/>
        <color indexed="56"/>
        <rFont val="Calibri"/>
        <family val="2"/>
      </rPr>
      <t>OR</t>
    </r>
    <r>
      <rPr>
        <sz val="9"/>
        <color indexed="56"/>
        <rFont val="Calibri"/>
        <family val="2"/>
      </rPr>
      <t xml:space="preserve"> Retiree + Medicare-eligible Adult</t>
    </r>
  </si>
  <si>
    <r>
      <rPr>
        <b/>
        <sz val="9"/>
        <color indexed="56"/>
        <rFont val="Calibri"/>
        <family val="2"/>
      </rPr>
      <t>MAC</t>
    </r>
    <r>
      <rPr>
        <sz val="9"/>
        <color indexed="56"/>
        <rFont val="Calibri"/>
        <family val="2"/>
      </rPr>
      <t xml:space="preserve"> = M-eligible Retiree + Adult + Child(ren) </t>
    </r>
    <r>
      <rPr>
        <b/>
        <sz val="9"/>
        <color indexed="56"/>
        <rFont val="Calibri"/>
        <family val="2"/>
      </rPr>
      <t>OR</t>
    </r>
    <r>
      <rPr>
        <sz val="9"/>
        <color indexed="56"/>
        <rFont val="Calibri"/>
        <family val="2"/>
      </rPr>
      <t xml:space="preserve"> Retiree + M-eligible Adult + Child(ren) </t>
    </r>
    <r>
      <rPr>
        <b/>
        <sz val="9"/>
        <color indexed="56"/>
        <rFont val="Calibri"/>
        <family val="2"/>
      </rPr>
      <t>OR</t>
    </r>
    <r>
      <rPr>
        <sz val="9"/>
        <color indexed="56"/>
        <rFont val="Calibri"/>
        <family val="2"/>
      </rPr>
      <t xml:space="preserve"> Retiree + Adult + M-eligible Child</t>
    </r>
  </si>
  <si>
    <r>
      <rPr>
        <b/>
        <sz val="9"/>
        <color indexed="56"/>
        <rFont val="Calibri"/>
        <family val="2"/>
      </rPr>
      <t>MMM</t>
    </r>
    <r>
      <rPr>
        <sz val="9"/>
        <color indexed="56"/>
        <rFont val="Calibri"/>
        <family val="2"/>
      </rPr>
      <t xml:space="preserve"> = Medicare-eligible Retiree + Medicare-eligible Adult + Medicare-eligible Child</t>
    </r>
  </si>
  <si>
    <r>
      <rPr>
        <b/>
        <sz val="9"/>
        <color indexed="56"/>
        <rFont val="Calibri"/>
        <family val="2"/>
      </rPr>
      <t>MMC</t>
    </r>
    <r>
      <rPr>
        <sz val="9"/>
        <color indexed="56"/>
        <rFont val="Calibri"/>
        <family val="2"/>
      </rPr>
      <t xml:space="preserve"> = Medicare-eligible Retiree + Medicare-eligible Adult + Child(ren) </t>
    </r>
    <r>
      <rPr>
        <b/>
        <sz val="9"/>
        <color indexed="56"/>
        <rFont val="Calibri"/>
        <family val="2"/>
      </rPr>
      <t>OR</t>
    </r>
    <r>
      <rPr>
        <sz val="9"/>
        <color indexed="56"/>
        <rFont val="Calibri"/>
        <family val="2"/>
      </rPr>
      <t xml:space="preserve"> M-eligible Retiree + Adult + M-eligible Child</t>
    </r>
  </si>
  <si>
    <r>
      <rPr>
        <b/>
        <sz val="9"/>
        <color indexed="56"/>
        <rFont val="Calibri"/>
        <family val="2"/>
      </rPr>
      <t xml:space="preserve">               OR</t>
    </r>
    <r>
      <rPr>
        <sz val="9"/>
        <color indexed="56"/>
        <rFont val="Calibri"/>
        <family val="2"/>
      </rPr>
      <t xml:space="preserve"> Retiree + Medicare-eligible Adult + Medicare-eligible Child</t>
    </r>
  </si>
  <si>
    <t>UC Care PPO/UC Medicare PPO</t>
  </si>
  <si>
    <t>UC Medicare PPO</t>
  </si>
  <si>
    <t>UC Medicare PPO without Rx</t>
  </si>
  <si>
    <t>Delta Dental PPO</t>
  </si>
  <si>
    <t>Part B Max</t>
  </si>
  <si>
    <t>Plan</t>
  </si>
  <si>
    <t>Total premium</t>
  </si>
  <si>
    <t>Maximum UC Contribution</t>
  </si>
  <si>
    <t>N/A</t>
  </si>
  <si>
    <t>UC Medicare PPO U</t>
  </si>
  <si>
    <t>UC Medicare PPO UC</t>
  </si>
  <si>
    <t>UC Medicare PPO UA</t>
  </si>
  <si>
    <t>UC Medicare PPO UAC</t>
  </si>
  <si>
    <t>UC Medicare PPO M</t>
  </si>
  <si>
    <t>UC Medicare PPO MM</t>
  </si>
  <si>
    <t>UC Medicare PPO MC</t>
  </si>
  <si>
    <t>UC Medicare PPO MA</t>
  </si>
  <si>
    <t>UC Medicare PPO MAC</t>
  </si>
  <si>
    <t>UC Medicare PPO MMM</t>
  </si>
  <si>
    <t>UC Medicare PPO MMC</t>
  </si>
  <si>
    <t>UC Medicare PPO without Rx U</t>
  </si>
  <si>
    <t>UC Medicare PPO without Rx UC</t>
  </si>
  <si>
    <t>UC Medicare PPO without Rx UA</t>
  </si>
  <si>
    <t>UC Medicare PPO without Rx UAC</t>
  </si>
  <si>
    <t>UC Medicare PPO without Rx M</t>
  </si>
  <si>
    <t>UC Medicare PPO without Rx MM</t>
  </si>
  <si>
    <t>UC Medicare PPO without Rx MC</t>
  </si>
  <si>
    <t>UC Medicare PPO without Rx MA</t>
  </si>
  <si>
    <t>UC Medicare PPO without Rx MAC</t>
  </si>
  <si>
    <t>UC Medicare PPO without Rx MMM</t>
  </si>
  <si>
    <t>UC Medicare PPO without Rx MMC</t>
  </si>
  <si>
    <t>UC Care PPO/UC Medicare PPO U</t>
  </si>
  <si>
    <t>UC Care PPO/UC Medicare PPO UC</t>
  </si>
  <si>
    <t>UC Care PPO/UC Medicare PPO UA</t>
  </si>
  <si>
    <t>UC Care PPO/UC Medicare PPO UAC</t>
  </si>
  <si>
    <t>UC Care PPO/UC Medicare PPO M</t>
  </si>
  <si>
    <t>UC Care PPO/UC Medicare PPO MM</t>
  </si>
  <si>
    <t>UC Care PPO/UC Medicare PPO MC</t>
  </si>
  <si>
    <t>UC Care PPO/UC Medicare PPO MA</t>
  </si>
  <si>
    <t>UC Care PPO/UC Medicare PPO MAC</t>
  </si>
  <si>
    <t>UC Care PPO/UC Medicare PPO MMM</t>
  </si>
  <si>
    <t>UC Care PPO/UC Medicare PPO MMC</t>
  </si>
  <si>
    <t>Delta Dental PPO U</t>
  </si>
  <si>
    <t>Delta Dental PPO UC</t>
  </si>
  <si>
    <t>Delta Dental PPO UA</t>
  </si>
  <si>
    <t>Delta Dental PPO UAC</t>
  </si>
  <si>
    <t>Delta Dental PPO M</t>
  </si>
  <si>
    <t>Delta Dental PPO MM</t>
  </si>
  <si>
    <t>Delta Dental PPO MC</t>
  </si>
  <si>
    <t>Delta Dental PPO MA</t>
  </si>
  <si>
    <t>Delta Dental PPO MAC</t>
  </si>
  <si>
    <t>Delta Dental PPO MMM</t>
  </si>
  <si>
    <t>Delta Dental PPO MMC</t>
  </si>
  <si>
    <t>XU</t>
  </si>
  <si>
    <t>XUC</t>
  </si>
  <si>
    <t>XUA</t>
  </si>
  <si>
    <t>XUAC</t>
  </si>
  <si>
    <t>XM</t>
  </si>
  <si>
    <t>XMM</t>
  </si>
  <si>
    <t>XMC</t>
  </si>
  <si>
    <t>XMA</t>
  </si>
  <si>
    <t>XMAC</t>
  </si>
  <si>
    <t>XMMC</t>
  </si>
  <si>
    <t>Net
Monthly
Premium</t>
  </si>
  <si>
    <r>
      <rPr>
        <b/>
        <sz val="8"/>
        <color rgb="FF002855"/>
        <rFont val="Calibri"/>
        <family val="2"/>
      </rPr>
      <t>U</t>
    </r>
    <r>
      <rPr>
        <sz val="8"/>
        <color rgb="FF002855"/>
        <rFont val="Calibri"/>
        <family val="2"/>
      </rPr>
      <t xml:space="preserve"> = Retiree</t>
    </r>
  </si>
  <si>
    <r>
      <rPr>
        <b/>
        <sz val="8"/>
        <color rgb="FF002855"/>
        <rFont val="Calibri"/>
        <family val="2"/>
      </rPr>
      <t>MC</t>
    </r>
    <r>
      <rPr>
        <sz val="8"/>
        <color rgb="FF002855"/>
        <rFont val="Calibri"/>
        <family val="2"/>
      </rPr>
      <t xml:space="preserve"> = Medicare-eligible Retiree + Child(ren) </t>
    </r>
    <r>
      <rPr>
        <b/>
        <sz val="8"/>
        <color rgb="FF002855"/>
        <rFont val="Calibri"/>
        <family val="2"/>
      </rPr>
      <t>OR</t>
    </r>
    <r>
      <rPr>
        <sz val="8"/>
        <color rgb="FF002855"/>
        <rFont val="Calibri"/>
        <family val="2"/>
      </rPr>
      <t xml:space="preserve"> Retiree + Medicare-eligible Child</t>
    </r>
  </si>
  <si>
    <r>
      <rPr>
        <b/>
        <sz val="8"/>
        <color rgb="FF002855"/>
        <rFont val="Calibri"/>
        <family val="2"/>
      </rPr>
      <t>UC</t>
    </r>
    <r>
      <rPr>
        <sz val="8"/>
        <color rgb="FF002855"/>
        <rFont val="Calibri"/>
        <family val="2"/>
      </rPr>
      <t xml:space="preserve"> = Retiree + Child(ren)</t>
    </r>
  </si>
  <si>
    <r>
      <rPr>
        <b/>
        <sz val="8"/>
        <color rgb="FF002855"/>
        <rFont val="Calibri"/>
        <family val="2"/>
      </rPr>
      <t>MA</t>
    </r>
    <r>
      <rPr>
        <sz val="8"/>
        <color rgb="FF002855"/>
        <rFont val="Calibri"/>
        <family val="2"/>
      </rPr>
      <t xml:space="preserve"> = Medicare-eligible Retiree + Adult </t>
    </r>
    <r>
      <rPr>
        <b/>
        <sz val="8"/>
        <color rgb="FF002855"/>
        <rFont val="Calibri"/>
        <family val="2"/>
      </rPr>
      <t>OR</t>
    </r>
    <r>
      <rPr>
        <sz val="8"/>
        <color rgb="FF002855"/>
        <rFont val="Calibri"/>
        <family val="2"/>
      </rPr>
      <t xml:space="preserve"> Retiree + Medicare-eligible Adult</t>
    </r>
  </si>
  <si>
    <r>
      <rPr>
        <b/>
        <sz val="8"/>
        <color rgb="FF002855"/>
        <rFont val="Calibri"/>
        <family val="2"/>
      </rPr>
      <t>UA</t>
    </r>
    <r>
      <rPr>
        <sz val="8"/>
        <color rgb="FF002855"/>
        <rFont val="Calibri"/>
        <family val="2"/>
      </rPr>
      <t xml:space="preserve"> = Retiree + Adult</t>
    </r>
  </si>
  <si>
    <r>
      <rPr>
        <b/>
        <sz val="8"/>
        <color rgb="FF002855"/>
        <rFont val="Calibri"/>
        <family val="2"/>
      </rPr>
      <t>MAC</t>
    </r>
    <r>
      <rPr>
        <sz val="8"/>
        <color rgb="FF002855"/>
        <rFont val="Calibri"/>
        <family val="2"/>
      </rPr>
      <t xml:space="preserve"> = M-eligible Retiree + Adult + Child(ren) </t>
    </r>
    <r>
      <rPr>
        <b/>
        <sz val="8"/>
        <color rgb="FF002855"/>
        <rFont val="Calibri"/>
        <family val="2"/>
      </rPr>
      <t>OR</t>
    </r>
    <r>
      <rPr>
        <sz val="8"/>
        <color rgb="FF002855"/>
        <rFont val="Calibri"/>
        <family val="2"/>
      </rPr>
      <t xml:space="preserve"> Retiree + M-eligible Adult + Child(ren) </t>
    </r>
    <r>
      <rPr>
        <b/>
        <sz val="8"/>
        <color rgb="FF002855"/>
        <rFont val="Calibri"/>
        <family val="2"/>
      </rPr>
      <t>OR</t>
    </r>
    <r>
      <rPr>
        <sz val="8"/>
        <color rgb="FF002855"/>
        <rFont val="Calibri"/>
        <family val="2"/>
      </rPr>
      <t xml:space="preserve"> Retiree + Adult + M-eligible Child</t>
    </r>
  </si>
  <si>
    <r>
      <rPr>
        <b/>
        <sz val="8"/>
        <color rgb="FF002855"/>
        <rFont val="Calibri"/>
        <family val="2"/>
      </rPr>
      <t xml:space="preserve">UAC </t>
    </r>
    <r>
      <rPr>
        <sz val="8"/>
        <color rgb="FF002855"/>
        <rFont val="Calibri"/>
        <family val="2"/>
      </rPr>
      <t>= Retiree + Adult + Child(ren)</t>
    </r>
  </si>
  <si>
    <r>
      <rPr>
        <b/>
        <sz val="8"/>
        <color rgb="FF002855"/>
        <rFont val="Calibri"/>
        <family val="2"/>
      </rPr>
      <t>MMM</t>
    </r>
    <r>
      <rPr>
        <sz val="8"/>
        <color rgb="FF002855"/>
        <rFont val="Calibri"/>
        <family val="2"/>
      </rPr>
      <t xml:space="preserve"> = Medicare-eligible Retiree + Medicare-eligible Adult + Medicare-eligible Child</t>
    </r>
  </si>
  <si>
    <r>
      <rPr>
        <b/>
        <sz val="8"/>
        <color rgb="FF002855"/>
        <rFont val="Calibri"/>
        <family val="2"/>
      </rPr>
      <t>M</t>
    </r>
    <r>
      <rPr>
        <sz val="8"/>
        <color rgb="FF002855"/>
        <rFont val="Calibri"/>
        <family val="2"/>
      </rPr>
      <t xml:space="preserve"> = Medicare-eligible Retiree</t>
    </r>
  </si>
  <si>
    <r>
      <rPr>
        <b/>
        <sz val="8"/>
        <color rgb="FF002855"/>
        <rFont val="Calibri"/>
        <family val="2"/>
      </rPr>
      <t>MMC</t>
    </r>
    <r>
      <rPr>
        <sz val="8"/>
        <color rgb="FF002855"/>
        <rFont val="Calibri"/>
        <family val="2"/>
      </rPr>
      <t xml:space="preserve"> = Medicare-eligible Retiree + Medicare-eligible Adult + Child(ren) </t>
    </r>
    <r>
      <rPr>
        <b/>
        <sz val="8"/>
        <color rgb="FF002855"/>
        <rFont val="Calibri"/>
        <family val="2"/>
      </rPr>
      <t>OR</t>
    </r>
    <r>
      <rPr>
        <sz val="8"/>
        <color rgb="FF002855"/>
        <rFont val="Calibri"/>
        <family val="2"/>
      </rPr>
      <t xml:space="preserve"> M-eligible Retiree + Adult + M-eligible Child</t>
    </r>
  </si>
  <si>
    <r>
      <rPr>
        <b/>
        <sz val="8"/>
        <color rgb="FF002855"/>
        <rFont val="Calibri"/>
        <family val="2"/>
      </rPr>
      <t>MM</t>
    </r>
    <r>
      <rPr>
        <sz val="8"/>
        <color rgb="FF002855"/>
        <rFont val="Calibri"/>
        <family val="2"/>
      </rPr>
      <t xml:space="preserve"> = Medicare-eligible Retiree + Medicare-eligible Adult or Child</t>
    </r>
  </si>
  <si>
    <r>
      <rPr>
        <b/>
        <sz val="8"/>
        <color rgb="FF002855"/>
        <rFont val="Calibri"/>
        <family val="2"/>
      </rPr>
      <t xml:space="preserve">               OR</t>
    </r>
    <r>
      <rPr>
        <sz val="8"/>
        <color rgb="FF002855"/>
        <rFont val="Calibri"/>
        <family val="2"/>
      </rPr>
      <t xml:space="preserve"> Retiree + Medicare-eligible Adult + Medicare-eligible Child</t>
    </r>
  </si>
  <si>
    <t>1:</t>
  </si>
  <si>
    <t>2:</t>
  </si>
  <si>
    <t>3:</t>
  </si>
  <si>
    <t>4:</t>
  </si>
  <si>
    <t>Group 3</t>
  </si>
  <si>
    <t>Age</t>
  </si>
  <si>
    <t>Svc Credit</t>
  </si>
  <si>
    <t>% UC contribution</t>
  </si>
  <si>
    <t>Age 20+</t>
  </si>
  <si>
    <t>Svc 65+</t>
  </si>
  <si>
    <t>Combined Tester:</t>
  </si>
  <si>
    <t>20+</t>
  </si>
  <si>
    <t>65+</t>
  </si>
  <si>
    <t>Rates based upon:</t>
  </si>
  <si>
    <t>years of UCRP service credit</t>
  </si>
  <si>
    <t>UC contribution toward medical/dental coverage:</t>
  </si>
  <si>
    <t>Years of UCRP service credit at retirement</t>
  </si>
  <si>
    <t>&lt;10?:</t>
  </si>
  <si>
    <t>vvAge+Svc 75?vv</t>
  </si>
  <si>
    <t>50-54</t>
  </si>
  <si>
    <t>55+</t>
  </si>
  <si>
    <t>G1 rules:</t>
  </si>
  <si>
    <t>G3 rules:</t>
  </si>
  <si>
    <r>
      <t>Step 2:</t>
    </r>
    <r>
      <rPr>
        <sz val="10"/>
        <color indexed="56"/>
        <rFont val="Calibri"/>
        <family val="2"/>
      </rPr>
      <t xml:space="preserve">  </t>
    </r>
    <r>
      <rPr>
        <i/>
        <sz val="10"/>
        <color indexed="56"/>
        <rFont val="Calibri"/>
        <family val="2"/>
      </rPr>
      <t>Enter age at retirement in full years.</t>
    </r>
  </si>
  <si>
    <t>DeltaCare USA (Dental HMO)</t>
  </si>
  <si>
    <t>DeltaCare USA (Dental HMO) U</t>
  </si>
  <si>
    <t>DeltaCare USA (Dental HMO) UC</t>
  </si>
  <si>
    <t>DeltaCare USA (Dental HMO) UA</t>
  </si>
  <si>
    <t>DeltaCare USA (Dental HMO) UAC</t>
  </si>
  <si>
    <t>DeltaCare USA (Dental HMO) M</t>
  </si>
  <si>
    <t>DeltaCare USA (Dental HMO) MM</t>
  </si>
  <si>
    <t>DeltaCare USA (Dental HMO) MC</t>
  </si>
  <si>
    <t>DeltaCare USA (Dental HMO) MA</t>
  </si>
  <si>
    <t>DeltaCare USA (Dental HMO) MAC</t>
  </si>
  <si>
    <t>DeltaCare USA (Dental HMO) MMM</t>
  </si>
  <si>
    <t>DeltaCare USA (Dental HMO) MMC</t>
  </si>
  <si>
    <t>Kaiser Permanente/Senior Advantage HMO</t>
  </si>
  <si>
    <t>Kaiser Permanente/Senior Advantage HMO U</t>
  </si>
  <si>
    <t>Kaiser Permanente/Senior Advantage HMO UC</t>
  </si>
  <si>
    <t>Kaiser Permanente/Senior Advantage HMO UA</t>
  </si>
  <si>
    <t>Kaiser Permanente/Senior Advantage HMO UAC</t>
  </si>
  <si>
    <t>Kaiser Permanente/Senior Advantage HMO M</t>
  </si>
  <si>
    <t>Kaiser Permanente/Senior Advantage HMO MM</t>
  </si>
  <si>
    <t>Kaiser Permanente/Senior Advantage HMO MC</t>
  </si>
  <si>
    <t>Kaiser Permanente/Senior Advantage HMO MA</t>
  </si>
  <si>
    <t>Kaiser Permanente/Senior Advantage HMO MAC</t>
  </si>
  <si>
    <t>Kaiser Permanente/Senior Advantage HMO MMM</t>
  </si>
  <si>
    <t>Kaiser Permanente/Senior Advantage HMO MMC</t>
  </si>
  <si>
    <t>UC High Option PPO</t>
  </si>
  <si>
    <t>UC High Option PPO U</t>
  </si>
  <si>
    <t>UC High Option PPO UC</t>
  </si>
  <si>
    <t>UC High Option PPO UA</t>
  </si>
  <si>
    <t>UC High Option PPO UAC</t>
  </si>
  <si>
    <t>UC High Option PPO M</t>
  </si>
  <si>
    <t>UC High Option PPO MM</t>
  </si>
  <si>
    <t>UC High Option PPO MC</t>
  </si>
  <si>
    <t>UC High Option PPO MA</t>
  </si>
  <si>
    <t>UC High Option PPO MAC</t>
  </si>
  <si>
    <t>UC High Option PPO MMM</t>
  </si>
  <si>
    <t>UC High Option PPO MMC</t>
  </si>
  <si>
    <t>UC Health Savings Plan PPO</t>
  </si>
  <si>
    <t>UC Health Savings Plan PPO U</t>
  </si>
  <si>
    <t>UC Health Savings Plan PPO UC</t>
  </si>
  <si>
    <t>UC Health Savings Plan PPO UA</t>
  </si>
  <si>
    <t>UC Health Savings Plan PPO UAC</t>
  </si>
  <si>
    <t>UC Health Savings Plan PPO M</t>
  </si>
  <si>
    <t>UC Health Savings Plan PPO MM</t>
  </si>
  <si>
    <t>UC Health Savings Plan PPO MC</t>
  </si>
  <si>
    <t>UC Health Savings Plan PPO MA</t>
  </si>
  <si>
    <t>UC Health Savings Plan PPO MAC</t>
  </si>
  <si>
    <t>UC Health Savings Plan PPO MMM</t>
  </si>
  <si>
    <t>UC Health Savings Plan PPO MMC</t>
  </si>
  <si>
    <t>CORE/UC Medicare PPO</t>
  </si>
  <si>
    <t>CORE/UC Medicare PPO U</t>
  </si>
  <si>
    <t>CORE/UC Medicare PPO UC</t>
  </si>
  <si>
    <t>CORE/UC Medicare PPO UA</t>
  </si>
  <si>
    <t>CORE/UC Medicare PPO UAC</t>
  </si>
  <si>
    <t>CORE/UC Medicare PPO M</t>
  </si>
  <si>
    <t>CORE/UC Medicare PPO MM</t>
  </si>
  <si>
    <t>CORE/UC Medicare PPO MC</t>
  </si>
  <si>
    <t>CORE/UC Medicare PPO MA</t>
  </si>
  <si>
    <t>CORE/UC Medicare PPO MAC</t>
  </si>
  <si>
    <t>CORE/UC Medicare PPO MMM</t>
  </si>
  <si>
    <t>CORE/UC Medicare PPO MMC</t>
  </si>
  <si>
    <t>More information: UC retiree health &amp; welfare benefits eligibility rules</t>
  </si>
  <si>
    <t>UC Medicare Choice</t>
  </si>
  <si>
    <t>UC Blue &amp; Gold HMO/UC Medicare Choice</t>
  </si>
  <si>
    <t>UC Blue &amp; Gold HMO/UC Medicare Choice U</t>
  </si>
  <si>
    <t>UC Blue &amp; Gold HMO/UC Medicare Choice UC</t>
  </si>
  <si>
    <t>UC Blue &amp; Gold HMO/UC Medicare Choice UA</t>
  </si>
  <si>
    <t>UC Blue &amp; Gold HMO/UC Medicare Choice UAC</t>
  </si>
  <si>
    <t>UC Blue &amp; Gold HMO/UC Medicare Choice M</t>
  </si>
  <si>
    <t>UC Blue &amp; Gold HMO/UC Medicare Choice MM</t>
  </si>
  <si>
    <t>UC Blue &amp; Gold HMO/UC Medicare Choice MC</t>
  </si>
  <si>
    <t>UC Blue &amp; Gold HMO/UC Medicare Choice MA</t>
  </si>
  <si>
    <t>UC Blue &amp; Gold HMO/UC Medicare Choice MAC</t>
  </si>
  <si>
    <t>UC Blue &amp; Gold HMO/UC Medicare Choice MMM</t>
  </si>
  <si>
    <t>UC Blue &amp; Gold HMO/UC Medicare Choice MMC</t>
  </si>
  <si>
    <t>UC Medicare Choice U</t>
  </si>
  <si>
    <t>UC Medicare Choice UC</t>
  </si>
  <si>
    <t>UC Medicare Choice UA</t>
  </si>
  <si>
    <t>UC Medicare Choice UAC</t>
  </si>
  <si>
    <t>UC Medicare Choice M</t>
  </si>
  <si>
    <t>UC Medicare Choice MM</t>
  </si>
  <si>
    <t>UC Medicare Choice MC</t>
  </si>
  <si>
    <t>UC Medicare Choice MA</t>
  </si>
  <si>
    <t>UC Medicare Choice MAC</t>
  </si>
  <si>
    <t>UC Medicare Choice MMM</t>
  </si>
  <si>
    <t>UC Medicare Choice MMC</t>
  </si>
  <si>
    <r>
      <rPr>
        <b/>
        <sz val="8"/>
        <color rgb="FF008000"/>
        <rFont val="Calibri"/>
        <family val="2"/>
      </rPr>
      <t>Part B</t>
    </r>
    <r>
      <rPr>
        <b/>
        <sz val="9"/>
        <color rgb="FF008000"/>
        <rFont val="Calibri"/>
        <family val="2"/>
      </rPr>
      <t xml:space="preserve">
</t>
    </r>
    <r>
      <rPr>
        <b/>
        <sz val="7"/>
        <color rgb="FF008000"/>
        <rFont val="Calibri"/>
        <family val="2"/>
      </rPr>
      <t>Reim-bursement</t>
    </r>
  </si>
  <si>
    <t xml:space="preserve"> of the maximum UC contribution toward medical coverage</t>
  </si>
  <si>
    <t xml:space="preserve"> U</t>
  </si>
  <si>
    <t xml:space="preserve"> UC</t>
  </si>
  <si>
    <t xml:space="preserve"> UA</t>
  </si>
  <si>
    <t xml:space="preserve"> UAC</t>
  </si>
  <si>
    <t xml:space="preserve"> M</t>
  </si>
  <si>
    <t xml:space="preserve"> MM</t>
  </si>
  <si>
    <t xml:space="preserve"> MC</t>
  </si>
  <si>
    <t xml:space="preserve"> MA</t>
  </si>
  <si>
    <t xml:space="preserve"> MAC</t>
  </si>
  <si>
    <t xml:space="preserve"> MMM</t>
  </si>
  <si>
    <t xml:space="preserve"> MMC</t>
  </si>
  <si>
    <r>
      <t xml:space="preserve">UC Blue &amp; Gold HMO </t>
    </r>
    <r>
      <rPr>
        <sz val="8"/>
        <color rgb="FF002855"/>
        <rFont val="Calibri"/>
        <family val="2"/>
      </rPr>
      <t>(Health Net)</t>
    </r>
    <r>
      <rPr>
        <b/>
        <sz val="8"/>
        <color rgb="FF002855"/>
        <rFont val="Calibri"/>
        <family val="2"/>
      </rPr>
      <t xml:space="preserve">/
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HMO/Medicare Advantage PPO</t>
    </r>
  </si>
  <si>
    <r>
      <t xml:space="preserve">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Medicare Advantage PPO</t>
    </r>
  </si>
  <si>
    <r>
      <t xml:space="preserve">Kaiser Permanente/
Senior Advantage
</t>
    </r>
    <r>
      <rPr>
        <sz val="8"/>
        <color rgb="FF002855"/>
        <rFont val="Calibri"/>
        <family val="2"/>
      </rPr>
      <t>HMO/Medicare Advantage HMO</t>
    </r>
  </si>
  <si>
    <r>
      <t>Step 1:</t>
    </r>
    <r>
      <rPr>
        <sz val="10"/>
        <color indexed="56"/>
        <rFont val="Calibri"/>
        <family val="2"/>
      </rPr>
      <t xml:space="preserve">  </t>
    </r>
    <r>
      <rPr>
        <i/>
        <sz val="10"/>
        <color indexed="56"/>
        <rFont val="Calibri"/>
        <family val="2"/>
        <scheme val="minor"/>
      </rPr>
      <t>When did the employee join the UC Retirement Plan? Choose the applicable eligibility group.
· If you left employment without retiring and were later rehired, use the date that you rejoined UCRP. · If you retired but then suspended retirement, use the date that you originally joined UCRP. · Safety members: Choose Group 2.</t>
    </r>
  </si>
  <si>
    <t>* Does not include rates for: Retirees 65+ without Medicare; union rates; rates for those who qualify through UCRP
   Disability; rates for those covered by Via Benefits; postdoctoral scholars; interns/residents; students</t>
  </si>
  <si>
    <t>The primary intent of this insurance premium estimator is for those planning for retirement, or those who are already retired, to estimate their costs and UC’s contribution towards retiree medical and dental insurance premiums.
This insurance premium calculator is based upon information you input into the calculator, including your UCRP and/or Savings Choice service credit and your retiree health group. The calculator may not provide accurate premium rates in all circumstances. The estimate generated has been prepared to model a retirement scenario. It includes assumptions about your service credit, retiree health group, and other figures that may impact the premium amount that you may pay at retirement. It is based upon published rate schedules that may change between the date the estimate is generated and the date you retire. Any changes in your appointment, service credit, retiree health group or rate schedules may impact your actual insurance premium. The estimate generated is not a guaranteed premium rate and UC makes no representations that they will honor the estimate generated. Additional requirements, limitations and exclusions may apply.
The benefits of all employees, retirees, and plan beneficiaries are subject to change or termination at the time of contract renewal or at any other time by the University or other governing authorities. The University also reserves the right to determine new premiums, employer contributions and monthly costs at any time. Health and welfare benefits are not accrued or vested benefit entitlements. UC’s contribution toward the monthly cost of the coverage is determined by UC and may change or stop altogether, and may be affected by the state of California’s annual budget appropriation.</t>
  </si>
  <si>
    <r>
      <t xml:space="preserve">CORE/
UC Medicare PPO
</t>
    </r>
    <r>
      <rPr>
        <sz val="8"/>
        <color rgb="FF002855"/>
        <rFont val="Calibri"/>
        <family val="2"/>
      </rPr>
      <t xml:space="preserve">(Anthem Blue Cross)
</t>
    </r>
    <r>
      <rPr>
        <sz val="8"/>
        <color rgb="FF002855"/>
        <rFont val="Calibri"/>
        <family val="2"/>
      </rPr>
      <t>PPO/Medicare Supplement PPO</t>
    </r>
  </si>
  <si>
    <r>
      <t xml:space="preserve">UC High Option
</t>
    </r>
    <r>
      <rPr>
        <sz val="8"/>
        <color rgb="FF002855"/>
        <rFont val="Calibri"/>
        <family val="2"/>
      </rPr>
      <t>(Anthem Blue Cross)</t>
    </r>
    <r>
      <rPr>
        <b/>
        <sz val="8"/>
        <color rgb="FF002855"/>
        <rFont val="Calibri"/>
        <family val="2"/>
      </rPr>
      <t xml:space="preserve">
</t>
    </r>
    <r>
      <rPr>
        <sz val="8"/>
        <color rgb="FF002855"/>
        <rFont val="Calibri"/>
        <family val="2"/>
      </rPr>
      <t>Medicare Supplement PPO</t>
    </r>
  </si>
  <si>
    <r>
      <t xml:space="preserve">UC Medicare PPO
</t>
    </r>
    <r>
      <rPr>
        <sz val="8"/>
        <color rgb="FF002855"/>
        <rFont val="Calibri"/>
        <family val="2"/>
      </rPr>
      <t>(Anthem Blue Cross)</t>
    </r>
    <r>
      <rPr>
        <b/>
        <sz val="8"/>
        <color rgb="FF002855"/>
        <rFont val="Calibri"/>
        <family val="2"/>
      </rPr>
      <t xml:space="preserve">
</t>
    </r>
    <r>
      <rPr>
        <sz val="8"/>
        <color rgb="FF002855"/>
        <rFont val="Calibri"/>
        <family val="2"/>
      </rPr>
      <t>Medicare Supplement PPO</t>
    </r>
  </si>
  <si>
    <r>
      <t xml:space="preserve">UC Medicare PPO
without Rx
</t>
    </r>
    <r>
      <rPr>
        <sz val="8"/>
        <color rgb="FF002855"/>
        <rFont val="Calibri"/>
        <family val="2"/>
      </rPr>
      <t xml:space="preserve">(Anthem Blue Cross)
</t>
    </r>
    <r>
      <rPr>
        <b/>
        <sz val="8"/>
        <color rgb="FF002855"/>
        <rFont val="Calibri"/>
        <family val="2"/>
      </rPr>
      <t xml:space="preserve">
</t>
    </r>
    <r>
      <rPr>
        <sz val="8"/>
        <color rgb="FF002855"/>
        <rFont val="Calibri"/>
        <family val="2"/>
      </rPr>
      <t>Medicare Supplement PPO</t>
    </r>
  </si>
  <si>
    <r>
      <t xml:space="preserve">UC Care/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PPO/Medicare Supplement PPO</t>
    </r>
  </si>
  <si>
    <r>
      <t xml:space="preserve">UC Health Savings Plan </t>
    </r>
    <r>
      <rPr>
        <sz val="8"/>
        <color rgb="FF002855"/>
        <rFont val="Calibri"/>
        <family val="2"/>
      </rPr>
      <t>(Anthem BC)
PPO
with HSA</t>
    </r>
  </si>
  <si>
    <t>2024 University of California Retiree Health Plan Premium Estimator*</t>
  </si>
  <si>
    <t>2024 University of California Retiree Medical Plan Premium Comparison Chart</t>
  </si>
  <si>
    <r>
      <t>Enter the percentage of the UC contribution here:</t>
    </r>
    <r>
      <rPr>
        <sz val="10"/>
        <color indexed="56"/>
        <rFont val="Calibri"/>
        <family val="2"/>
      </rPr>
      <t xml:space="preserve"> </t>
    </r>
  </si>
  <si>
    <r>
      <rPr>
        <b/>
        <u/>
        <sz val="10"/>
        <color rgb="FF002855"/>
        <rFont val="Calibri"/>
        <family val="2"/>
      </rPr>
      <t>OR</t>
    </r>
    <r>
      <rPr>
        <b/>
        <sz val="10"/>
        <color rgb="FF002855"/>
        <rFont val="Calibri"/>
        <family val="2"/>
      </rPr>
      <t>, if unknown, follow Steps 1–4:</t>
    </r>
  </si>
  <si>
    <r>
      <t xml:space="preserve">To compare rates across medical plans, choose the </t>
    </r>
    <r>
      <rPr>
        <b/>
        <i/>
        <sz val="10"/>
        <color rgb="FF002855"/>
        <rFont val="Calibri"/>
        <family val="2"/>
      </rPr>
      <t>Medical Plan Comparison Chart</t>
    </r>
    <r>
      <rPr>
        <i/>
        <sz val="10"/>
        <color rgb="FF002855"/>
        <rFont val="Calibri"/>
        <family val="2"/>
      </rPr>
      <t xml:space="preserve"> tab.</t>
    </r>
  </si>
  <si>
    <t>Joined UCRP before 1990 (Eligibility Group 1)</t>
  </si>
  <si>
    <t>Joined UCRP 1/1/1990–6/30/2013 (Eligibility Group 2)</t>
  </si>
  <si>
    <t>Joined UCRP/rehired on/after 7/1/2013 (Eligibility Group 3)</t>
  </si>
  <si>
    <r>
      <t>Step 4:</t>
    </r>
    <r>
      <rPr>
        <sz val="10"/>
        <color indexed="56"/>
        <rFont val="Calibri"/>
        <family val="2"/>
      </rPr>
      <t xml:space="preserve">  </t>
    </r>
    <r>
      <rPr>
        <i/>
        <sz val="10"/>
        <color indexed="56"/>
        <rFont val="Calibri"/>
        <family val="2"/>
      </rPr>
      <t>Choose a medical or dental plan to see applicable premiums. See UCnet for vision plan premiums.</t>
    </r>
  </si>
  <si>
    <t>Eligibility Group</t>
  </si>
  <si>
    <t>Medical/dental plan</t>
  </si>
  <si>
    <t>Age at retirement (not needed for Group 2 unless &lt;10 years UCRP service credit)</t>
  </si>
  <si>
    <t>%, then proceed to step 4.</t>
  </si>
  <si>
    <r>
      <t>Step 3:</t>
    </r>
    <r>
      <rPr>
        <sz val="10"/>
        <color indexed="56"/>
        <rFont val="Calibri"/>
        <family val="2"/>
      </rPr>
      <t xml:space="preserve">  </t>
    </r>
    <r>
      <rPr>
        <i/>
        <sz val="10"/>
        <color indexed="56"/>
        <rFont val="Calibri"/>
        <family val="2"/>
      </rPr>
      <t>Enter the number of whole years of UC Retirement Plan service credit at retirement. Include sick leave (if any).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</si>
</sst>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83">
    <font>
      <sz val="11"/>
      <color theme="1"/>
      <name val="Calibri"/>
      <family val="2"/>
      <scheme val="minor"/>
    </font>
    <font>
      <sz val="10"/>
      <name val="Calibri"/>
      <family val="2"/>
    </font>
    <font>
      <b/>
      <sz val="16"/>
      <color rgb="FF002855"/>
      <name val="Calibri"/>
      <family val="2"/>
    </font>
    <font>
      <sz val="10"/>
      <color theme="0"/>
      <name val="Calibri"/>
      <family val="2"/>
    </font>
    <font>
      <b/>
      <sz val="10"/>
      <color rgb="FF002855"/>
      <name val="Calibri"/>
      <family val="2"/>
    </font>
    <font>
      <sz val="10"/>
      <color indexed="56"/>
      <name val="Calibri"/>
      <family val="2"/>
    </font>
    <font>
      <i/>
      <sz val="10"/>
      <color indexed="56"/>
      <name val="Calibri"/>
      <family val="2"/>
    </font>
    <font>
      <sz val="10"/>
      <color rgb="FF002855"/>
      <name val="Calibri"/>
      <family val="2"/>
    </font>
    <font>
      <b/>
      <sz val="10"/>
      <name val="Calibri"/>
      <family val="2"/>
    </font>
    <font>
      <sz val="12"/>
      <name val="Calibri"/>
      <family val="2"/>
    </font>
    <font>
      <b/>
      <sz val="12"/>
      <name val="Calibri"/>
      <family val="2"/>
    </font>
    <font>
      <sz val="12"/>
      <color theme="0"/>
      <name val="Calibri"/>
      <family val="2"/>
    </font>
    <font>
      <b/>
      <sz val="12"/>
      <color rgb="FF002855"/>
      <name val="Calibri"/>
      <family val="2"/>
    </font>
    <font>
      <b/>
      <sz val="10"/>
      <color theme="0"/>
      <name val="Calibri"/>
      <family val="2"/>
    </font>
    <font>
      <i/>
      <sz val="10"/>
      <color rgb="FF002855"/>
      <name val="Calibri"/>
      <family val="2"/>
    </font>
    <font>
      <b/>
      <i/>
      <sz val="9"/>
      <color rgb="FF002855"/>
      <name val="Calibri"/>
      <family val="2"/>
    </font>
    <font>
      <sz val="9"/>
      <color rgb="FF002855"/>
      <name val="Calibri"/>
      <family val="2"/>
    </font>
    <font>
      <b/>
      <sz val="9"/>
      <color indexed="56"/>
      <name val="Calibri"/>
      <family val="2"/>
    </font>
    <font>
      <sz val="9"/>
      <color indexed="56"/>
      <name val="Calibri"/>
      <family val="2"/>
    </font>
    <font>
      <i/>
      <sz val="9"/>
      <color rgb="FF002855"/>
      <name val="Calibri"/>
      <family val="2"/>
    </font>
    <font>
      <u/>
      <sz val="10"/>
      <color theme="10"/>
      <name val="Arial"/>
      <family val="2"/>
    </font>
    <font>
      <sz val="10"/>
      <color theme="9" tint="-0.249977111117893"/>
      <name val="Calibri"/>
      <family val="2"/>
    </font>
    <font>
      <sz val="9"/>
      <name val="Calibri"/>
      <family val="2"/>
    </font>
    <font>
      <sz val="10"/>
      <color rgb="FF00B050"/>
      <name val="Calibri"/>
      <family val="2"/>
    </font>
    <font>
      <sz val="10"/>
      <color rgb="FFFFC000"/>
      <name val="Calibri"/>
      <family val="2"/>
    </font>
    <font>
      <sz val="12"/>
      <color rgb="FFFFC000"/>
      <name val="Calibri"/>
      <family val="2"/>
    </font>
    <font>
      <b/>
      <sz val="9"/>
      <color rgb="FF002855"/>
      <name val="Calibri"/>
      <family val="2"/>
    </font>
    <font>
      <b/>
      <sz val="9"/>
      <color theme="0"/>
      <name val="Calibri"/>
      <family val="2"/>
    </font>
    <font>
      <b/>
      <sz val="11"/>
      <color rgb="FF002855"/>
      <name val="Calibri"/>
      <family val="2"/>
    </font>
    <font>
      <b/>
      <sz val="9"/>
      <color rgb="FFFF0000"/>
      <name val="Calibri"/>
      <family val="2"/>
    </font>
    <font>
      <b/>
      <sz val="9"/>
      <color rgb="FF00B050"/>
      <name val="Calibri"/>
      <family val="2"/>
    </font>
    <font>
      <b/>
      <i/>
      <sz val="8"/>
      <color rgb="FF002855"/>
      <name val="Calibri"/>
      <family val="2"/>
    </font>
    <font>
      <sz val="8"/>
      <color rgb="FF002855"/>
      <name val="Calibri"/>
      <family val="2"/>
    </font>
    <font>
      <sz val="8"/>
      <color theme="0"/>
      <name val="Calibri"/>
      <family val="2"/>
    </font>
    <font>
      <sz val="8"/>
      <color rgb="FFFFC000"/>
      <name val="Calibri"/>
      <family val="2"/>
    </font>
    <font>
      <i/>
      <sz val="8"/>
      <color rgb="FF002855"/>
      <name val="Calibri"/>
      <family val="2"/>
    </font>
    <font>
      <b/>
      <sz val="14"/>
      <color rgb="FF002855"/>
      <name val="Calibri"/>
      <family val="2"/>
    </font>
    <font>
      <b/>
      <sz val="8"/>
      <color rgb="FF002855"/>
      <name val="Calibri"/>
      <family val="2"/>
    </font>
    <font>
      <b/>
      <sz val="9"/>
      <color rgb="FF008000"/>
      <name val="Calibri"/>
      <family val="2"/>
    </font>
    <font>
      <b/>
      <sz val="8"/>
      <color rgb="FF008000"/>
      <name val="Calibri"/>
      <family val="2"/>
    </font>
    <font>
      <b/>
      <sz val="15"/>
      <color rgb="FF002855"/>
      <name val="Calibri"/>
      <family val="2"/>
    </font>
    <font>
      <b/>
      <sz val="11"/>
      <color theme="1"/>
      <name val="Calibri"/>
      <family val="2"/>
      <scheme val="minor"/>
    </font>
    <font>
      <sz val="11"/>
      <color theme="0" tint="-4.9989318521683403E-2"/>
      <name val="Calibri"/>
      <family val="2"/>
      <scheme val="minor"/>
    </font>
    <font>
      <b/>
      <sz val="12"/>
      <color indexed="10"/>
      <name val="Calibri"/>
      <family val="2"/>
    </font>
    <font>
      <b/>
      <sz val="12"/>
      <color indexed="17"/>
      <name val="Calibri"/>
      <family val="2"/>
    </font>
    <font>
      <sz val="9"/>
      <color theme="0"/>
      <name val="Calibri"/>
      <family val="2"/>
    </font>
    <font>
      <b/>
      <sz val="11"/>
      <color theme="0"/>
      <name val="Calibri"/>
      <family val="2"/>
    </font>
    <font>
      <sz val="11"/>
      <color rgb="FF002855"/>
      <name val="Calibri"/>
      <family val="2"/>
    </font>
    <font>
      <b/>
      <u/>
      <sz val="11"/>
      <color theme="10"/>
      <name val="Calibri"/>
      <family val="2"/>
      <scheme val="minor"/>
    </font>
    <font>
      <b/>
      <sz val="12"/>
      <color theme="0"/>
      <name val="Calibri"/>
      <family val="2"/>
    </font>
    <font>
      <sz val="10"/>
      <color theme="5"/>
      <name val="Calibri"/>
      <family val="2"/>
    </font>
    <font>
      <b/>
      <sz val="8"/>
      <color theme="0"/>
      <name val="Calibri"/>
      <family val="2"/>
    </font>
    <font>
      <sz val="12"/>
      <color theme="5"/>
      <name val="Calibri"/>
      <family val="2"/>
    </font>
    <font>
      <b/>
      <sz val="10"/>
      <color theme="5"/>
      <name val="Calibri"/>
      <family val="2"/>
    </font>
    <font>
      <sz val="11"/>
      <color theme="0"/>
      <name val="Calibri"/>
      <family val="2"/>
    </font>
    <font>
      <b/>
      <sz val="8"/>
      <color rgb="FFFF0000"/>
      <name val="Calibri"/>
      <family val="2"/>
    </font>
    <font>
      <b/>
      <sz val="7"/>
      <color rgb="FF008000"/>
      <name val="Calibri"/>
      <family val="2"/>
    </font>
    <font>
      <b/>
      <sz val="8.5"/>
      <color rgb="FFFF0000"/>
      <name val="Arial Narrow"/>
      <family val="2"/>
    </font>
    <font>
      <sz val="8.5"/>
      <color rgb="FFFF0000"/>
      <name val="Arial Narrow"/>
      <family val="2"/>
    </font>
    <font>
      <sz val="8.5"/>
      <color theme="2" tint="-0.249977111117893"/>
      <name val="Arial Narrow"/>
      <family val="2"/>
    </font>
    <font>
      <sz val="8.5"/>
      <color theme="0"/>
      <name val="Arial Narrow"/>
      <family val="2"/>
    </font>
    <font>
      <b/>
      <sz val="8.5"/>
      <color rgb="FF008000"/>
      <name val="Arial Narrow"/>
      <family val="2"/>
    </font>
    <font>
      <sz val="8.5"/>
      <color rgb="FF00B050"/>
      <name val="Arial Narrow"/>
      <family val="2"/>
    </font>
    <font>
      <b/>
      <sz val="10"/>
      <color rgb="FF3366FF"/>
      <name val="Calibri"/>
      <family val="2"/>
    </font>
    <font>
      <sz val="9"/>
      <color rgb="FFFFC000"/>
      <name val="Calibri"/>
      <family val="2"/>
    </font>
    <font>
      <b/>
      <sz val="8.5"/>
      <color rgb="FF00B050"/>
      <name val="Arial Narrow"/>
      <family val="2"/>
    </font>
    <font>
      <i/>
      <sz val="10"/>
      <color indexed="56"/>
      <name val="Calibri"/>
      <family val="2"/>
      <scheme val="minor"/>
    </font>
    <font>
      <i/>
      <sz val="8"/>
      <color rgb="FFFFC000"/>
      <name val="Calibri"/>
      <family val="2"/>
    </font>
    <font>
      <i/>
      <sz val="8"/>
      <color theme="5"/>
      <name val="Calibri"/>
      <family val="2"/>
    </font>
    <font>
      <sz val="8"/>
      <color theme="5"/>
      <name val="Calibri"/>
      <family val="2"/>
    </font>
    <font>
      <sz val="10"/>
      <color rgb="FFFFFFFF"/>
      <name val="Calibri"/>
      <family val="2"/>
    </font>
    <font>
      <sz val="9"/>
      <color rgb="FFFFFFFF"/>
      <name val="Calibri"/>
      <family val="2"/>
    </font>
    <font>
      <i/>
      <sz val="9"/>
      <name val="Calibri"/>
      <family val="2"/>
    </font>
    <font>
      <i/>
      <sz val="8"/>
      <color theme="0"/>
      <name val="Calibri"/>
      <family val="2"/>
    </font>
    <font>
      <sz val="10"/>
      <color theme="0"/>
      <name val="Calibri"/>
      <family val="2"/>
      <scheme val="minor"/>
    </font>
    <font>
      <i/>
      <sz val="8"/>
      <name val="Calibri"/>
      <family val="2"/>
    </font>
    <font>
      <sz val="10"/>
      <name val="Arial"/>
      <family val="2"/>
    </font>
    <font>
      <sz val="8"/>
      <name val="TimesNewRomanPS"/>
    </font>
    <font>
      <sz val="8"/>
      <name val="MS Sans Serif"/>
      <family val="2"/>
    </font>
    <font>
      <b/>
      <u/>
      <sz val="10"/>
      <color rgb="FF002855"/>
      <name val="Calibri"/>
      <family val="2"/>
    </font>
    <font>
      <b/>
      <i/>
      <sz val="10"/>
      <color rgb="FF002855"/>
      <name val="Calibri"/>
      <family val="2"/>
    </font>
    <font>
      <b/>
      <sz val="14"/>
      <color rgb="FF3366FF"/>
      <name val="Calibri"/>
      <family val="2"/>
    </font>
    <font>
      <b/>
      <sz val="11"/>
      <color rgb="FFFF000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C997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C99700"/>
      </left>
      <right/>
      <top style="thin">
        <color rgb="FFC99700"/>
      </top>
      <bottom/>
      <diagonal/>
    </border>
    <border>
      <left/>
      <right style="thin">
        <color rgb="FFC99700"/>
      </right>
      <top style="thin">
        <color rgb="FFC99700"/>
      </top>
      <bottom/>
      <diagonal/>
    </border>
    <border>
      <left/>
      <right style="thin">
        <color rgb="FFC99700"/>
      </right>
      <top/>
      <bottom/>
      <diagonal/>
    </border>
    <border>
      <left style="thin">
        <color rgb="FFC99700"/>
      </left>
      <right/>
      <top/>
      <bottom style="thin">
        <color rgb="FFC99700"/>
      </bottom>
      <diagonal/>
    </border>
    <border>
      <left/>
      <right style="thin">
        <color rgb="FFC99700"/>
      </right>
      <top/>
      <bottom style="thin">
        <color rgb="FFC99700"/>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thick">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top style="thin">
        <color indexed="64"/>
      </top>
      <bottom/>
      <diagonal/>
    </border>
  </borders>
  <cellStyleXfs count="6">
    <xf numFmtId="0" fontId="0" fillId="0" borderId="0"/>
    <xf numFmtId="0" fontId="20" fillId="0" borderId="0" applyNumberFormat="0" applyFill="0" applyBorder="0" applyAlignment="0" applyProtection="0"/>
    <xf numFmtId="44" fontId="76" fillId="0" borderId="0" applyFont="0" applyFill="0" applyBorder="0" applyAlignment="0" applyProtection="0"/>
    <xf numFmtId="0" fontId="76" fillId="0" borderId="0"/>
    <xf numFmtId="39" fontId="77" fillId="0" borderId="0"/>
    <xf numFmtId="0" fontId="78" fillId="0" borderId="0"/>
  </cellStyleXfs>
  <cellXfs count="203">
    <xf numFmtId="0" fontId="0" fillId="0" borderId="0" xfId="0"/>
    <xf numFmtId="0" fontId="1" fillId="0" borderId="0" xfId="0" applyFont="1"/>
    <xf numFmtId="0" fontId="3" fillId="0" borderId="0" xfId="0" applyFont="1"/>
    <xf numFmtId="49" fontId="4" fillId="0" borderId="0" xfId="0" applyNumberFormat="1" applyFont="1" applyAlignment="1">
      <alignment horizontal="left"/>
    </xf>
    <xf numFmtId="49" fontId="7" fillId="0" borderId="0" xfId="0" applyNumberFormat="1" applyFont="1"/>
    <xf numFmtId="0" fontId="7" fillId="0" borderId="0" xfId="0" applyFont="1"/>
    <xf numFmtId="0" fontId="1" fillId="0" borderId="0" xfId="0" applyFont="1" applyAlignment="1">
      <alignment vertical="center"/>
    </xf>
    <xf numFmtId="0" fontId="3" fillId="0" borderId="0" xfId="0" applyFont="1" applyAlignment="1">
      <alignment vertical="center"/>
    </xf>
    <xf numFmtId="0" fontId="9" fillId="0" borderId="0" xfId="0" applyFont="1"/>
    <xf numFmtId="0" fontId="11" fillId="0" borderId="0" xfId="0" applyFont="1"/>
    <xf numFmtId="0" fontId="10" fillId="0" borderId="0" xfId="0" applyFont="1" applyAlignment="1">
      <alignment horizontal="left"/>
    </xf>
    <xf numFmtId="0" fontId="7" fillId="0" borderId="0" xfId="0" applyFont="1" applyAlignment="1">
      <alignment vertical="center"/>
    </xf>
    <xf numFmtId="0" fontId="13" fillId="0" borderId="0" xfId="0" applyFont="1" applyAlignment="1">
      <alignment horizontal="center"/>
    </xf>
    <xf numFmtId="49" fontId="15" fillId="0" borderId="0" xfId="0" applyNumberFormat="1" applyFont="1" applyAlignment="1">
      <alignment horizontal="center"/>
    </xf>
    <xf numFmtId="49" fontId="16" fillId="0" borderId="0" xfId="0" applyNumberFormat="1" applyFont="1"/>
    <xf numFmtId="164" fontId="7" fillId="0" borderId="0" xfId="0" applyNumberFormat="1" applyFont="1"/>
    <xf numFmtId="49" fontId="19" fillId="0" borderId="0" xfId="0" applyNumberFormat="1" applyFont="1"/>
    <xf numFmtId="0" fontId="21" fillId="0" borderId="0" xfId="0" applyFont="1"/>
    <xf numFmtId="49" fontId="22" fillId="0" borderId="0" xfId="0" applyNumberFormat="1" applyFont="1"/>
    <xf numFmtId="0" fontId="23" fillId="0" borderId="0" xfId="0" applyFont="1"/>
    <xf numFmtId="0" fontId="25" fillId="0" borderId="0" xfId="0" applyFont="1"/>
    <xf numFmtId="49" fontId="24" fillId="0" borderId="0" xfId="0" applyNumberFormat="1" applyFont="1"/>
    <xf numFmtId="49" fontId="3" fillId="0" borderId="0" xfId="0" applyNumberFormat="1" applyFont="1"/>
    <xf numFmtId="49" fontId="1" fillId="0" borderId="0" xfId="0" applyNumberFormat="1" applyFont="1"/>
    <xf numFmtId="49" fontId="36" fillId="0" borderId="0" xfId="0" applyNumberFormat="1" applyFont="1" applyAlignment="1">
      <alignment horizontal="center" vertical="center"/>
    </xf>
    <xf numFmtId="49" fontId="7" fillId="0" borderId="0" xfId="0" applyNumberFormat="1" applyFont="1" applyAlignment="1">
      <alignment horizontal="left" vertical="center"/>
    </xf>
    <xf numFmtId="9" fontId="28" fillId="0" borderId="0" xfId="0" applyNumberFormat="1" applyFont="1" applyAlignment="1">
      <alignment horizontal="center" vertical="center"/>
    </xf>
    <xf numFmtId="49" fontId="26" fillId="0" borderId="0" xfId="0" applyNumberFormat="1" applyFont="1" applyAlignment="1">
      <alignment horizontal="left"/>
    </xf>
    <xf numFmtId="0" fontId="24" fillId="0" borderId="0" xfId="0" applyFont="1"/>
    <xf numFmtId="0" fontId="1" fillId="0" borderId="24" xfId="0" applyFont="1" applyBorder="1"/>
    <xf numFmtId="0" fontId="29" fillId="0" borderId="0" xfId="0" applyFont="1" applyAlignment="1">
      <alignment horizontal="center" vertical="center" wrapText="1"/>
    </xf>
    <xf numFmtId="0" fontId="30" fillId="0" borderId="24"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49" fontId="26" fillId="0" borderId="29" xfId="0" applyNumberFormat="1" applyFont="1" applyBorder="1"/>
    <xf numFmtId="0" fontId="24" fillId="0" borderId="0" xfId="0" applyFont="1" applyAlignment="1">
      <alignment vertical="center"/>
    </xf>
    <xf numFmtId="49" fontId="27" fillId="0" borderId="24" xfId="0" applyNumberFormat="1" applyFont="1" applyBorder="1"/>
    <xf numFmtId="49" fontId="31" fillId="0" borderId="0" xfId="0" applyNumberFormat="1" applyFont="1" applyAlignment="1">
      <alignment horizontal="center"/>
    </xf>
    <xf numFmtId="49" fontId="32" fillId="0" borderId="0" xfId="0" applyNumberFormat="1" applyFont="1"/>
    <xf numFmtId="164" fontId="32" fillId="0" borderId="0" xfId="0" applyNumberFormat="1" applyFont="1"/>
    <xf numFmtId="0" fontId="32" fillId="0" borderId="0" xfId="0" applyFont="1"/>
    <xf numFmtId="0" fontId="34" fillId="0" borderId="0" xfId="0" applyFont="1"/>
    <xf numFmtId="0" fontId="33" fillId="0" borderId="0" xfId="0" applyFont="1"/>
    <xf numFmtId="49" fontId="35" fillId="0" borderId="0" xfId="0" applyNumberFormat="1" applyFont="1"/>
    <xf numFmtId="0" fontId="38" fillId="0" borderId="35" xfId="0" applyFont="1" applyBorder="1" applyAlignment="1">
      <alignment horizontal="center" vertical="center" wrapText="1"/>
    </xf>
    <xf numFmtId="0" fontId="41" fillId="0" borderId="0" xfId="0" applyFont="1"/>
    <xf numFmtId="49" fontId="1" fillId="0" borderId="0" xfId="0" applyNumberFormat="1" applyFont="1" applyAlignment="1">
      <alignment vertical="center"/>
    </xf>
    <xf numFmtId="49" fontId="9" fillId="0" borderId="0" xfId="0" applyNumberFormat="1" applyFont="1"/>
    <xf numFmtId="49" fontId="12" fillId="0" borderId="0" xfId="0" applyNumberFormat="1" applyFont="1" applyAlignment="1">
      <alignment horizontal="right"/>
    </xf>
    <xf numFmtId="1" fontId="10" fillId="2" borderId="5" xfId="0" applyNumberFormat="1" applyFont="1" applyFill="1" applyBorder="1" applyAlignment="1" applyProtection="1">
      <alignment horizontal="center" vertical="center"/>
      <protection locked="0"/>
    </xf>
    <xf numFmtId="49" fontId="0" fillId="0" borderId="0" xfId="0" applyNumberFormat="1"/>
    <xf numFmtId="165" fontId="0" fillId="0" borderId="0" xfId="0" applyNumberFormat="1" applyAlignment="1">
      <alignment horizontal="center" vertical="center"/>
    </xf>
    <xf numFmtId="165" fontId="0" fillId="0" borderId="0" xfId="0" applyNumberFormat="1"/>
    <xf numFmtId="0" fontId="41" fillId="0" borderId="0" xfId="0" applyFont="1" applyAlignment="1">
      <alignment horizontal="center" vertical="center"/>
    </xf>
    <xf numFmtId="1" fontId="41" fillId="4" borderId="5" xfId="0" applyNumberFormat="1" applyFont="1" applyFill="1" applyBorder="1"/>
    <xf numFmtId="1" fontId="41" fillId="0" borderId="0" xfId="0" applyNumberFormat="1" applyFont="1" applyAlignment="1">
      <alignment horizontal="center" vertical="center"/>
    </xf>
    <xf numFmtId="1" fontId="41" fillId="0" borderId="0" xfId="0" applyNumberFormat="1" applyFont="1" applyAlignment="1">
      <alignment horizontal="center"/>
    </xf>
    <xf numFmtId="165" fontId="41" fillId="0" borderId="5" xfId="0" applyNumberFormat="1" applyFont="1" applyBorder="1"/>
    <xf numFmtId="0" fontId="42" fillId="0" borderId="0" xfId="0" applyFont="1"/>
    <xf numFmtId="165" fontId="41" fillId="0" borderId="0" xfId="0" applyNumberFormat="1" applyFont="1"/>
    <xf numFmtId="0" fontId="0" fillId="0" borderId="0" xfId="0" applyAlignment="1">
      <alignment horizontal="right"/>
    </xf>
    <xf numFmtId="0" fontId="0" fillId="0" borderId="0" xfId="0" applyAlignment="1">
      <alignment horizontal="center"/>
    </xf>
    <xf numFmtId="0" fontId="41" fillId="0" borderId="0" xfId="0" applyFont="1" applyAlignment="1">
      <alignment horizontal="center"/>
    </xf>
    <xf numFmtId="0" fontId="9"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3" fillId="3" borderId="9" xfId="0" applyFont="1" applyFill="1" applyBorder="1" applyAlignment="1">
      <alignment horizontal="center" vertical="center"/>
    </xf>
    <xf numFmtId="0" fontId="44" fillId="3" borderId="10" xfId="0" applyFont="1" applyFill="1" applyBorder="1" applyAlignment="1">
      <alignment horizontal="center" vertical="center" wrapText="1"/>
    </xf>
    <xf numFmtId="49" fontId="10" fillId="0" borderId="0" xfId="0" applyNumberFormat="1" applyFont="1"/>
    <xf numFmtId="164" fontId="9" fillId="0" borderId="11" xfId="0" applyNumberFormat="1" applyFont="1" applyBorder="1" applyAlignment="1">
      <alignment horizontal="right"/>
    </xf>
    <xf numFmtId="164" fontId="9" fillId="0" borderId="12" xfId="0" applyNumberFormat="1" applyFont="1" applyBorder="1" applyAlignment="1">
      <alignment horizontal="right"/>
    </xf>
    <xf numFmtId="164" fontId="43" fillId="3" borderId="13" xfId="0" applyNumberFormat="1" applyFont="1" applyFill="1" applyBorder="1" applyAlignment="1">
      <alignment horizontal="right"/>
    </xf>
    <xf numFmtId="164" fontId="44" fillId="3" borderId="14" xfId="0" applyNumberFormat="1" applyFont="1" applyFill="1" applyBorder="1" applyAlignment="1">
      <alignment horizontal="right"/>
    </xf>
    <xf numFmtId="164" fontId="43" fillId="3" borderId="15" xfId="0" applyNumberFormat="1" applyFont="1" applyFill="1" applyBorder="1" applyAlignment="1">
      <alignment horizontal="right"/>
    </xf>
    <xf numFmtId="164" fontId="44" fillId="3" borderId="16" xfId="0" applyNumberFormat="1" applyFont="1" applyFill="1" applyBorder="1" applyAlignment="1">
      <alignment horizontal="right"/>
    </xf>
    <xf numFmtId="164" fontId="43" fillId="3" borderId="17" xfId="0" applyNumberFormat="1" applyFont="1" applyFill="1" applyBorder="1" applyAlignment="1">
      <alignment horizontal="right"/>
    </xf>
    <xf numFmtId="164" fontId="44" fillId="3" borderId="18" xfId="0" applyNumberFormat="1" applyFont="1" applyFill="1" applyBorder="1" applyAlignment="1">
      <alignment horizontal="right"/>
    </xf>
    <xf numFmtId="49" fontId="47" fillId="0" borderId="0" xfId="0" applyNumberFormat="1" applyFont="1" applyAlignment="1">
      <alignment horizontal="left" vertical="center"/>
    </xf>
    <xf numFmtId="0" fontId="8" fillId="0" borderId="0" xfId="0" applyFont="1" applyAlignment="1">
      <alignment horizontal="left" vertical="center"/>
    </xf>
    <xf numFmtId="0" fontId="49" fillId="0" borderId="0" xfId="0" applyFont="1" applyAlignment="1">
      <alignment horizontal="left"/>
    </xf>
    <xf numFmtId="0" fontId="50" fillId="0" borderId="0" xfId="0" applyFont="1"/>
    <xf numFmtId="49" fontId="51" fillId="0" borderId="0" xfId="0" applyNumberFormat="1" applyFont="1" applyAlignment="1">
      <alignment horizontal="left"/>
    </xf>
    <xf numFmtId="164" fontId="51" fillId="0" borderId="0" xfId="0" applyNumberFormat="1" applyFont="1" applyAlignment="1">
      <alignment horizontal="left"/>
    </xf>
    <xf numFmtId="164" fontId="33" fillId="0" borderId="0" xfId="0" applyNumberFormat="1" applyFont="1"/>
    <xf numFmtId="0" fontId="50" fillId="0" borderId="0" xfId="0" applyFont="1" applyAlignment="1">
      <alignment vertical="center"/>
    </xf>
    <xf numFmtId="0" fontId="52" fillId="0" borderId="0" xfId="0" applyFont="1"/>
    <xf numFmtId="49" fontId="18" fillId="0" borderId="0" xfId="0" applyNumberFormat="1" applyFont="1"/>
    <xf numFmtId="0" fontId="53" fillId="0" borderId="0" xfId="0" applyFont="1"/>
    <xf numFmtId="0" fontId="13" fillId="0" borderId="0" xfId="0" applyFont="1" applyAlignment="1">
      <alignment horizontal="right"/>
    </xf>
    <xf numFmtId="1" fontId="3" fillId="0" borderId="0" xfId="0" applyNumberFormat="1" applyFont="1" applyAlignment="1">
      <alignment horizontal="center"/>
    </xf>
    <xf numFmtId="0" fontId="13" fillId="0" borderId="0" xfId="0" applyFont="1" applyAlignment="1">
      <alignment vertical="center"/>
    </xf>
    <xf numFmtId="0" fontId="3" fillId="0" borderId="0" xfId="0" applyFont="1" applyAlignment="1">
      <alignment horizontal="right"/>
    </xf>
    <xf numFmtId="1" fontId="3" fillId="0" borderId="0" xfId="0" applyNumberFormat="1" applyFont="1" applyAlignment="1">
      <alignment horizontal="left"/>
    </xf>
    <xf numFmtId="0" fontId="46" fillId="0" borderId="0" xfId="0" applyFont="1" applyAlignment="1">
      <alignment horizontal="right"/>
    </xf>
    <xf numFmtId="0" fontId="46" fillId="0" borderId="0" xfId="0" applyFont="1"/>
    <xf numFmtId="0" fontId="54" fillId="0" borderId="0" xfId="0" applyFont="1"/>
    <xf numFmtId="0" fontId="11" fillId="0" borderId="0" xfId="0" applyFont="1" applyAlignment="1">
      <alignment vertical="center"/>
    </xf>
    <xf numFmtId="0" fontId="49" fillId="0" borderId="0" xfId="0" applyFont="1"/>
    <xf numFmtId="165" fontId="3" fillId="0" borderId="0" xfId="0" applyNumberFormat="1" applyFont="1" applyAlignment="1">
      <alignment horizontal="center" vertical="center"/>
    </xf>
    <xf numFmtId="165" fontId="3" fillId="0" borderId="0" xfId="0" applyNumberFormat="1" applyFont="1" applyAlignment="1">
      <alignment horizontal="left" vertical="center"/>
    </xf>
    <xf numFmtId="0" fontId="55" fillId="0" borderId="34"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7" xfId="0" applyFont="1" applyBorder="1" applyAlignment="1">
      <alignment horizontal="center" vertical="center" wrapText="1"/>
    </xf>
    <xf numFmtId="164" fontId="57" fillId="0" borderId="30" xfId="0" applyNumberFormat="1" applyFont="1" applyBorder="1" applyAlignment="1">
      <alignment horizontal="left"/>
    </xf>
    <xf numFmtId="164" fontId="58" fillId="0" borderId="29" xfId="0" applyNumberFormat="1" applyFont="1" applyBorder="1" applyAlignment="1">
      <alignment horizontal="left"/>
    </xf>
    <xf numFmtId="164" fontId="57" fillId="0" borderId="31" xfId="0" applyNumberFormat="1" applyFont="1" applyBorder="1" applyAlignment="1">
      <alignment horizontal="center"/>
    </xf>
    <xf numFmtId="164" fontId="60" fillId="0" borderId="0" xfId="0" applyNumberFormat="1" applyFont="1" applyAlignment="1">
      <alignment horizontal="left"/>
    </xf>
    <xf numFmtId="164" fontId="60" fillId="0" borderId="24" xfId="0" applyNumberFormat="1" applyFont="1" applyBorder="1" applyAlignment="1">
      <alignment horizontal="left"/>
    </xf>
    <xf numFmtId="164" fontId="60" fillId="0" borderId="12" xfId="0" applyNumberFormat="1" applyFont="1" applyBorder="1" applyAlignment="1">
      <alignment horizontal="center"/>
    </xf>
    <xf numFmtId="164" fontId="60" fillId="0" borderId="0" xfId="0" applyNumberFormat="1" applyFont="1" applyAlignment="1">
      <alignment horizontal="center" vertical="center"/>
    </xf>
    <xf numFmtId="164" fontId="60" fillId="0" borderId="24" xfId="0" applyNumberFormat="1" applyFont="1" applyBorder="1" applyAlignment="1">
      <alignment horizontal="center" vertical="center"/>
    </xf>
    <xf numFmtId="164" fontId="60" fillId="0" borderId="12" xfId="0" applyNumberFormat="1" applyFont="1" applyBorder="1" applyAlignment="1">
      <alignment horizontal="left"/>
    </xf>
    <xf numFmtId="164" fontId="61" fillId="0" borderId="29" xfId="0" applyNumberFormat="1" applyFont="1" applyBorder="1" applyAlignment="1">
      <alignment horizontal="left"/>
    </xf>
    <xf numFmtId="164" fontId="62" fillId="0" borderId="29" xfId="0" applyNumberFormat="1" applyFont="1" applyBorder="1" applyAlignment="1">
      <alignment horizontal="left"/>
    </xf>
    <xf numFmtId="164" fontId="59" fillId="0" borderId="31" xfId="0" applyNumberFormat="1" applyFont="1" applyBorder="1" applyAlignment="1">
      <alignment horizontal="center" vertical="center"/>
    </xf>
    <xf numFmtId="164" fontId="60" fillId="0" borderId="12" xfId="0" applyNumberFormat="1" applyFont="1" applyBorder="1" applyAlignment="1">
      <alignment horizontal="center" vertical="center"/>
    </xf>
    <xf numFmtId="164" fontId="60" fillId="0" borderId="0" xfId="0" applyNumberFormat="1" applyFont="1"/>
    <xf numFmtId="164" fontId="60" fillId="0" borderId="24" xfId="0" applyNumberFormat="1" applyFont="1" applyBorder="1"/>
    <xf numFmtId="0" fontId="60" fillId="0" borderId="0" xfId="0" applyFont="1"/>
    <xf numFmtId="0" fontId="60" fillId="0" borderId="24" xfId="0" applyFont="1" applyBorder="1"/>
    <xf numFmtId="165" fontId="63" fillId="0" borderId="5" xfId="0" applyNumberFormat="1" applyFont="1" applyBorder="1" applyAlignment="1">
      <alignment horizontal="center" vertical="center"/>
    </xf>
    <xf numFmtId="0" fontId="22" fillId="0" borderId="0" xfId="0" applyFont="1"/>
    <xf numFmtId="49" fontId="16" fillId="0" borderId="0" xfId="0" applyNumberFormat="1" applyFont="1" applyAlignment="1">
      <alignment horizontal="left" vertical="center"/>
    </xf>
    <xf numFmtId="0" fontId="16" fillId="0" borderId="0" xfId="0" applyFont="1" applyAlignment="1">
      <alignment vertical="center"/>
    </xf>
    <xf numFmtId="0" fontId="64" fillId="0" borderId="0" xfId="0" applyFont="1"/>
    <xf numFmtId="0" fontId="45" fillId="0" borderId="0" xfId="0" applyFont="1"/>
    <xf numFmtId="0" fontId="38" fillId="0" borderId="33" xfId="0" applyFont="1" applyBorder="1" applyAlignment="1">
      <alignment horizontal="center" vertical="center" wrapText="1"/>
    </xf>
    <xf numFmtId="164" fontId="65" fillId="0" borderId="29" xfId="0" applyNumberFormat="1" applyFont="1" applyBorder="1" applyAlignment="1">
      <alignment horizontal="left"/>
    </xf>
    <xf numFmtId="49" fontId="37" fillId="0" borderId="28" xfId="0" applyNumberFormat="1" applyFont="1" applyBorder="1" applyAlignment="1">
      <alignment horizontal="center" vertical="top" wrapText="1"/>
    </xf>
    <xf numFmtId="49" fontId="67" fillId="0" borderId="0" xfId="0" applyNumberFormat="1" applyFont="1"/>
    <xf numFmtId="49" fontId="34" fillId="0" borderId="0" xfId="0" applyNumberFormat="1" applyFont="1"/>
    <xf numFmtId="164" fontId="34" fillId="0" borderId="0" xfId="0" applyNumberFormat="1" applyFont="1"/>
    <xf numFmtId="49" fontId="68" fillId="0" borderId="0" xfId="0" applyNumberFormat="1" applyFont="1"/>
    <xf numFmtId="0" fontId="69" fillId="0" borderId="0" xfId="0" applyFont="1"/>
    <xf numFmtId="0" fontId="70" fillId="0" borderId="0" xfId="0" applyFont="1"/>
    <xf numFmtId="49" fontId="73" fillId="0" borderId="0" xfId="0" applyNumberFormat="1" applyFont="1"/>
    <xf numFmtId="49" fontId="33" fillId="0" borderId="0" xfId="0" applyNumberFormat="1" applyFont="1"/>
    <xf numFmtId="49" fontId="45" fillId="0" borderId="0" xfId="0" applyNumberFormat="1" applyFont="1"/>
    <xf numFmtId="1" fontId="46" fillId="3" borderId="0" xfId="0" applyNumberFormat="1" applyFont="1" applyFill="1" applyAlignment="1">
      <alignment horizontal="center" vertical="center"/>
    </xf>
    <xf numFmtId="49" fontId="3" fillId="0" borderId="0" xfId="0" applyNumberFormat="1" applyFont="1" applyAlignment="1">
      <alignment vertical="center"/>
    </xf>
    <xf numFmtId="9" fontId="3" fillId="0" borderId="0" xfId="0" applyNumberFormat="1" applyFont="1"/>
    <xf numFmtId="0" fontId="3" fillId="0" borderId="0" xfId="0" applyFont="1" applyAlignment="1">
      <alignment horizontal="center"/>
    </xf>
    <xf numFmtId="164" fontId="3" fillId="0" borderId="0" xfId="0" applyNumberFormat="1" applyFont="1"/>
    <xf numFmtId="49" fontId="13" fillId="0" borderId="0" xfId="0" applyNumberFormat="1" applyFont="1"/>
    <xf numFmtId="39" fontId="74" fillId="0" borderId="0" xfId="0" applyNumberFormat="1" applyFont="1"/>
    <xf numFmtId="2" fontId="3" fillId="0" borderId="0" xfId="0" applyNumberFormat="1" applyFont="1"/>
    <xf numFmtId="2" fontId="74" fillId="0" borderId="0" xfId="0" applyNumberFormat="1" applyFont="1"/>
    <xf numFmtId="0" fontId="10" fillId="2" borderId="5" xfId="0" applyFont="1" applyFill="1" applyBorder="1" applyAlignment="1" applyProtection="1">
      <alignment horizontal="center" vertical="center"/>
      <protection locked="0"/>
    </xf>
    <xf numFmtId="49" fontId="4" fillId="0" borderId="0" xfId="0" applyNumberFormat="1" applyFont="1" applyAlignment="1">
      <alignment horizontal="left" vertical="center"/>
    </xf>
    <xf numFmtId="0" fontId="1" fillId="0" borderId="42" xfId="0" applyFont="1" applyBorder="1"/>
    <xf numFmtId="49" fontId="7" fillId="0" borderId="42" xfId="0" applyNumberFormat="1" applyFont="1" applyBorder="1"/>
    <xf numFmtId="0" fontId="7" fillId="0" borderId="42" xfId="0" applyFont="1" applyBorder="1"/>
    <xf numFmtId="165" fontId="81" fillId="0" borderId="0" xfId="0" applyNumberFormat="1" applyFont="1" applyAlignment="1">
      <alignment horizontal="left" vertical="center"/>
    </xf>
    <xf numFmtId="0" fontId="10" fillId="0" borderId="6" xfId="0" applyFont="1" applyBorder="1" applyAlignment="1">
      <alignment horizontal="left"/>
    </xf>
    <xf numFmtId="0" fontId="49" fillId="0" borderId="0" xfId="0" applyFont="1" applyAlignment="1">
      <alignment horizontal="right" vertical="center"/>
    </xf>
    <xf numFmtId="0" fontId="14" fillId="0" borderId="0" xfId="0" applyFont="1" applyAlignment="1">
      <alignment horizontal="center" vertical="center"/>
    </xf>
    <xf numFmtId="164" fontId="9" fillId="0" borderId="0" xfId="0" applyNumberFormat="1" applyFont="1" applyAlignment="1">
      <alignment horizontal="right"/>
    </xf>
    <xf numFmtId="164" fontId="10" fillId="0" borderId="0" xfId="0" applyNumberFormat="1" applyFont="1" applyAlignment="1">
      <alignment horizontal="right"/>
    </xf>
    <xf numFmtId="164" fontId="43" fillId="3" borderId="0" xfId="0" applyNumberFormat="1" applyFont="1" applyFill="1" applyAlignment="1">
      <alignment horizontal="right"/>
    </xf>
    <xf numFmtId="164" fontId="44" fillId="3" borderId="0" xfId="0" applyNumberFormat="1" applyFont="1" applyFill="1" applyAlignment="1">
      <alignment horizontal="right"/>
    </xf>
    <xf numFmtId="0" fontId="82" fillId="0" borderId="0" xfId="0" applyFont="1" applyAlignment="1">
      <alignment vertical="center"/>
    </xf>
    <xf numFmtId="49" fontId="4" fillId="0" borderId="0" xfId="0" applyNumberFormat="1" applyFont="1" applyAlignment="1">
      <alignment horizontal="left" vertical="center"/>
    </xf>
    <xf numFmtId="0" fontId="13" fillId="0" borderId="0" xfId="0" applyFont="1" applyAlignment="1">
      <alignment horizontal="center"/>
    </xf>
    <xf numFmtId="49" fontId="48" fillId="0" borderId="0" xfId="1" applyNumberFormat="1" applyFont="1" applyAlignment="1">
      <alignment horizontal="left" vertical="center"/>
    </xf>
    <xf numFmtId="164" fontId="20" fillId="0" borderId="22" xfId="1" applyNumberFormat="1" applyBorder="1" applyAlignment="1">
      <alignment horizontal="center"/>
    </xf>
    <xf numFmtId="164" fontId="20" fillId="0" borderId="23" xfId="1" applyNumberFormat="1" applyBorder="1" applyAlignment="1">
      <alignment horizontal="center"/>
    </xf>
    <xf numFmtId="49" fontId="40" fillId="0" borderId="0" xfId="0" applyNumberFormat="1" applyFont="1" applyAlignment="1">
      <alignment horizontal="center"/>
    </xf>
    <xf numFmtId="49" fontId="2" fillId="0" borderId="0" xfId="0" applyNumberFormat="1" applyFont="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64" fontId="7" fillId="0" borderId="1" xfId="0" applyNumberFormat="1" applyFont="1" applyBorder="1" applyAlignment="1">
      <alignment horizontal="left"/>
    </xf>
    <xf numFmtId="164" fontId="7" fillId="0" borderId="21" xfId="0" applyNumberFormat="1" applyFont="1" applyBorder="1" applyAlignment="1">
      <alignment horizontal="left"/>
    </xf>
    <xf numFmtId="49" fontId="14" fillId="0" borderId="0" xfId="0" applyNumberFormat="1" applyFont="1" applyAlignment="1">
      <alignment horizontal="left" wrapText="1"/>
    </xf>
    <xf numFmtId="49" fontId="14" fillId="0" borderId="0" xfId="0" applyNumberFormat="1" applyFont="1" applyAlignment="1">
      <alignment horizontal="left"/>
    </xf>
    <xf numFmtId="49" fontId="28" fillId="0" borderId="0" xfId="0" applyNumberFormat="1" applyFont="1" applyAlignment="1">
      <alignment horizontal="right" vertical="center"/>
    </xf>
    <xf numFmtId="0" fontId="10" fillId="0" borderId="7" xfId="0" applyFont="1" applyBorder="1" applyAlignment="1">
      <alignment horizontal="center" vertical="center"/>
    </xf>
    <xf numFmtId="0" fontId="10" fillId="0" borderId="38" xfId="0" applyFont="1" applyBorder="1" applyAlignment="1">
      <alignment horizontal="center" vertical="center"/>
    </xf>
    <xf numFmtId="164" fontId="10" fillId="0" borderId="39" xfId="0" applyNumberFormat="1" applyFont="1" applyBorder="1" applyAlignment="1">
      <alignment horizontal="right"/>
    </xf>
    <xf numFmtId="164" fontId="10" fillId="0" borderId="40" xfId="0" applyNumberFormat="1" applyFont="1" applyBorder="1" applyAlignment="1">
      <alignment horizontal="right"/>
    </xf>
    <xf numFmtId="164" fontId="10" fillId="0" borderId="11" xfId="0" applyNumberFormat="1" applyFont="1" applyBorder="1" applyAlignment="1">
      <alignment horizontal="right"/>
    </xf>
    <xf numFmtId="164" fontId="10" fillId="0" borderId="41" xfId="0" applyNumberFormat="1" applyFont="1" applyBorder="1" applyAlignment="1">
      <alignment horizontal="right"/>
    </xf>
    <xf numFmtId="0" fontId="4" fillId="0" borderId="11" xfId="0" applyFont="1" applyBorder="1" applyAlignment="1">
      <alignment horizontal="left" vertical="center"/>
    </xf>
    <xf numFmtId="0" fontId="4" fillId="0" borderId="0" xfId="0" applyFont="1" applyAlignment="1">
      <alignment horizontal="left" vertical="center"/>
    </xf>
    <xf numFmtId="49" fontId="47" fillId="0" borderId="11" xfId="0" applyNumberFormat="1" applyFont="1" applyBorder="1" applyAlignment="1">
      <alignment horizontal="left" vertical="center"/>
    </xf>
    <xf numFmtId="49" fontId="47" fillId="0" borderId="0" xfId="0" applyNumberFormat="1" applyFont="1" applyAlignment="1">
      <alignment horizontal="left" vertical="center"/>
    </xf>
    <xf numFmtId="49" fontId="72" fillId="0" borderId="0" xfId="0" applyNumberFormat="1" applyFont="1" applyAlignment="1">
      <alignment horizontal="left" vertical="top" wrapText="1"/>
    </xf>
    <xf numFmtId="49" fontId="71" fillId="0" borderId="0" xfId="0" applyNumberFormat="1" applyFont="1" applyAlignment="1">
      <alignment horizontal="left" vertical="top"/>
    </xf>
    <xf numFmtId="49" fontId="4" fillId="0" borderId="0" xfId="0" applyNumberFormat="1" applyFont="1" applyAlignment="1">
      <alignment horizontal="left" wrapText="1"/>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4" fillId="0" borderId="0" xfId="0" applyFont="1" applyAlignment="1">
      <alignment horizontal="center" vertical="center"/>
    </xf>
    <xf numFmtId="164" fontId="59" fillId="0" borderId="32" xfId="0" applyNumberFormat="1" applyFont="1" applyBorder="1" applyAlignment="1">
      <alignment horizontal="center" vertical="center"/>
    </xf>
    <xf numFmtId="164" fontId="59" fillId="0" borderId="29" xfId="0" applyNumberFormat="1" applyFont="1" applyBorder="1" applyAlignment="1">
      <alignment horizontal="center" vertical="center"/>
    </xf>
    <xf numFmtId="49" fontId="36" fillId="0" borderId="0" xfId="0" applyNumberFormat="1" applyFont="1" applyAlignment="1">
      <alignment horizontal="center" vertical="center"/>
    </xf>
    <xf numFmtId="0" fontId="16" fillId="0" borderId="0" xfId="0" applyFont="1" applyAlignment="1">
      <alignment horizontal="center" vertical="center"/>
    </xf>
    <xf numFmtId="0" fontId="16" fillId="0" borderId="24" xfId="0" applyFont="1" applyBorder="1" applyAlignment="1">
      <alignment horizontal="center" vertical="center"/>
    </xf>
    <xf numFmtId="49" fontId="37" fillId="0" borderId="27" xfId="0" applyNumberFormat="1" applyFont="1" applyBorder="1" applyAlignment="1">
      <alignment horizontal="center" vertical="top" wrapText="1"/>
    </xf>
    <xf numFmtId="49" fontId="37" fillId="0" borderId="25" xfId="0" applyNumberFormat="1" applyFont="1" applyBorder="1" applyAlignment="1">
      <alignment horizontal="center" vertical="top" wrapText="1"/>
    </xf>
    <xf numFmtId="49" fontId="37" fillId="0" borderId="26" xfId="0" applyNumberFormat="1" applyFont="1" applyBorder="1" applyAlignment="1">
      <alignment horizontal="center" vertical="top" wrapText="1"/>
    </xf>
    <xf numFmtId="49" fontId="37" fillId="0" borderId="26" xfId="0" applyNumberFormat="1" applyFont="1" applyBorder="1" applyAlignment="1">
      <alignment horizontal="center" vertical="top"/>
    </xf>
    <xf numFmtId="49" fontId="75" fillId="0" borderId="0" xfId="0" applyNumberFormat="1" applyFont="1" applyAlignment="1">
      <alignment horizontal="left" vertical="top" wrapText="1"/>
    </xf>
    <xf numFmtId="49" fontId="69" fillId="0" borderId="0" xfId="0" applyNumberFormat="1" applyFont="1" applyAlignment="1">
      <alignment horizontal="left" vertical="top"/>
    </xf>
  </cellXfs>
  <cellStyles count="6">
    <cellStyle name="Currency 2" xfId="2" xr:uid="{00000000-0005-0000-0000-000000000000}"/>
    <cellStyle name="Hyperlink" xfId="1" builtinId="8"/>
    <cellStyle name="Normal" xfId="0" builtinId="0"/>
    <cellStyle name="Normal 2" xfId="3" xr:uid="{00000000-0005-0000-0000-000003000000}"/>
    <cellStyle name="Normal 3" xfId="4" xr:uid="{00000000-0005-0000-0000-000004000000}"/>
    <cellStyle name="Small" xfId="5" xr:uid="{00000000-0005-0000-0000-000005000000}"/>
  </cellStyles>
  <dxfs count="10">
    <dxf>
      <font>
        <strike val="0"/>
        <color theme="0"/>
        <name val="Cambria"/>
        <scheme val="none"/>
      </font>
    </dxf>
    <dxf>
      <font>
        <b/>
        <i val="0"/>
      </font>
    </dxf>
    <dxf>
      <font>
        <strike val="0"/>
        <color theme="0" tint="-0.34998626667073579"/>
      </font>
    </dxf>
    <dxf>
      <font>
        <strike val="0"/>
        <color theme="0"/>
        <name val="Cambria"/>
        <scheme val="none"/>
      </font>
    </dxf>
    <dxf>
      <font>
        <b/>
        <i val="0"/>
      </font>
    </dxf>
    <dxf>
      <font>
        <strike val="0"/>
        <color theme="0" tint="-0.34998626667073579"/>
      </font>
    </dxf>
    <dxf>
      <font>
        <strike val="0"/>
        <color theme="0"/>
      </font>
      <fill>
        <patternFill patternType="solid">
          <bgColor theme="0"/>
        </patternFill>
      </fill>
    </dxf>
    <dxf>
      <font>
        <strike val="0"/>
        <color theme="0"/>
      </font>
      <fill>
        <patternFill patternType="solid">
          <bgColor theme="0"/>
        </patternFill>
      </fill>
    </dxf>
    <dxf>
      <font>
        <b val="0"/>
        <i val="0"/>
        <color theme="0" tint="-0.499984740745262"/>
      </font>
      <fill>
        <patternFill>
          <bgColor theme="0"/>
        </patternFill>
      </fill>
    </dxf>
    <dxf>
      <font>
        <strike val="0"/>
        <color theme="0"/>
      </font>
      <fill>
        <patternFill patternType="solid">
          <bgColor theme="0"/>
        </patternFill>
      </fill>
    </dxf>
  </dxfs>
  <tableStyles count="0" defaultTableStyle="TableStyleMedium2" defaultPivotStyle="PivotStyleLight16"/>
  <colors>
    <mruColors>
      <color rgb="FFFFFF99"/>
      <color rgb="FFFFFF66"/>
      <color rgb="FF002855"/>
      <color rgb="FFFFFFFF"/>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23815</xdr:colOff>
      <xdr:row>52</xdr:row>
      <xdr:rowOff>31141</xdr:rowOff>
    </xdr:from>
    <xdr:to>
      <xdr:col>4</xdr:col>
      <xdr:colOff>762001</xdr:colOff>
      <xdr:row>52</xdr:row>
      <xdr:rowOff>909716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5" y="9094545"/>
          <a:ext cx="2298821" cy="878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6349</xdr:colOff>
      <xdr:row>2</xdr:row>
      <xdr:rowOff>0</xdr:rowOff>
    </xdr:from>
    <xdr:to>
      <xdr:col>14</xdr:col>
      <xdr:colOff>430529</xdr:colOff>
      <xdr:row>2</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1498599" y="273050"/>
          <a:ext cx="589788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cnet.universityofcalifornia.edu/compensation-and-benefits/retirement-benefits/health-welfare" TargetMode="External"/><Relationship Id="rId2" Type="http://schemas.openxmlformats.org/officeDocument/2006/relationships/hyperlink" Target="https://www.medicare.gov/your-medicare-costs/medicare-costs-at-a-glance" TargetMode="External"/><Relationship Id="rId1" Type="http://schemas.openxmlformats.org/officeDocument/2006/relationships/hyperlink" Target="http://www.medicare.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autoPageBreaks="0" fitToPage="1"/>
  </sheetPr>
  <dimension ref="A1:W597"/>
  <sheetViews>
    <sheetView showGridLines="0" showRowColHeaders="0" tabSelected="1" zoomScale="130" zoomScaleNormal="130" workbookViewId="0">
      <selection activeCell="F3" sqref="F3"/>
    </sheetView>
  </sheetViews>
  <sheetFormatPr defaultRowHeight="12.75"/>
  <cols>
    <col min="1" max="1" width="6.7109375" style="1" customWidth="1"/>
    <col min="2" max="2" width="0.28515625" style="1" customWidth="1"/>
    <col min="3" max="3" width="6.7109375" style="1" customWidth="1"/>
    <col min="4" max="5" width="16.7109375" style="1" customWidth="1"/>
    <col min="6" max="6" width="5.7109375" style="1" customWidth="1"/>
    <col min="7" max="7" width="11.7109375" style="1" customWidth="1"/>
    <col min="8" max="9" width="16.7109375" style="1" customWidth="1"/>
    <col min="10" max="10" width="2.140625" style="2" customWidth="1"/>
    <col min="11" max="11" width="10.28515625" style="80" customWidth="1"/>
    <col min="12" max="12" width="9.140625" style="80"/>
    <col min="13" max="13" width="11.42578125" style="80" customWidth="1"/>
    <col min="14" max="17" width="9.140625" style="80"/>
    <col min="18" max="22" width="9.140625" style="2"/>
    <col min="23" max="258" width="9.140625" style="1"/>
    <col min="259" max="259" width="2.28515625" style="1" customWidth="1"/>
    <col min="260" max="260" width="6.28515625" style="1" customWidth="1"/>
    <col min="261" max="265" width="16.7109375" style="1" customWidth="1"/>
    <col min="266" max="266" width="2.140625" style="1" customWidth="1"/>
    <col min="267" max="267" width="22" style="1" bestFit="1" customWidth="1"/>
    <col min="268" max="514" width="9.140625" style="1"/>
    <col min="515" max="515" width="2.28515625" style="1" customWidth="1"/>
    <col min="516" max="516" width="6.28515625" style="1" customWidth="1"/>
    <col min="517" max="521" width="16.7109375" style="1" customWidth="1"/>
    <col min="522" max="522" width="2.140625" style="1" customWidth="1"/>
    <col min="523" max="523" width="22" style="1" bestFit="1" customWidth="1"/>
    <col min="524" max="770" width="9.140625" style="1"/>
    <col min="771" max="771" width="2.28515625" style="1" customWidth="1"/>
    <col min="772" max="772" width="6.28515625" style="1" customWidth="1"/>
    <col min="773" max="777" width="16.7109375" style="1" customWidth="1"/>
    <col min="778" max="778" width="2.140625" style="1" customWidth="1"/>
    <col min="779" max="779" width="22" style="1" bestFit="1" customWidth="1"/>
    <col min="780" max="1026" width="9.140625" style="1"/>
    <col min="1027" max="1027" width="2.28515625" style="1" customWidth="1"/>
    <col min="1028" max="1028" width="6.28515625" style="1" customWidth="1"/>
    <col min="1029" max="1033" width="16.7109375" style="1" customWidth="1"/>
    <col min="1034" max="1034" width="2.140625" style="1" customWidth="1"/>
    <col min="1035" max="1035" width="22" style="1" bestFit="1" customWidth="1"/>
    <col min="1036" max="1282" width="9.140625" style="1"/>
    <col min="1283" max="1283" width="2.28515625" style="1" customWidth="1"/>
    <col min="1284" max="1284" width="6.28515625" style="1" customWidth="1"/>
    <col min="1285" max="1289" width="16.7109375" style="1" customWidth="1"/>
    <col min="1290" max="1290" width="2.140625" style="1" customWidth="1"/>
    <col min="1291" max="1291" width="22" style="1" bestFit="1" customWidth="1"/>
    <col min="1292" max="1538" width="9.140625" style="1"/>
    <col min="1539" max="1539" width="2.28515625" style="1" customWidth="1"/>
    <col min="1540" max="1540" width="6.28515625" style="1" customWidth="1"/>
    <col min="1541" max="1545" width="16.7109375" style="1" customWidth="1"/>
    <col min="1546" max="1546" width="2.140625" style="1" customWidth="1"/>
    <col min="1547" max="1547" width="22" style="1" bestFit="1" customWidth="1"/>
    <col min="1548" max="1794" width="9.140625" style="1"/>
    <col min="1795" max="1795" width="2.28515625" style="1" customWidth="1"/>
    <col min="1796" max="1796" width="6.28515625" style="1" customWidth="1"/>
    <col min="1797" max="1801" width="16.7109375" style="1" customWidth="1"/>
    <col min="1802" max="1802" width="2.140625" style="1" customWidth="1"/>
    <col min="1803" max="1803" width="22" style="1" bestFit="1" customWidth="1"/>
    <col min="1804" max="2050" width="9.140625" style="1"/>
    <col min="2051" max="2051" width="2.28515625" style="1" customWidth="1"/>
    <col min="2052" max="2052" width="6.28515625" style="1" customWidth="1"/>
    <col min="2053" max="2057" width="16.7109375" style="1" customWidth="1"/>
    <col min="2058" max="2058" width="2.140625" style="1" customWidth="1"/>
    <col min="2059" max="2059" width="22" style="1" bestFit="1" customWidth="1"/>
    <col min="2060" max="2306" width="9.140625" style="1"/>
    <col min="2307" max="2307" width="2.28515625" style="1" customWidth="1"/>
    <col min="2308" max="2308" width="6.28515625" style="1" customWidth="1"/>
    <col min="2309" max="2313" width="16.7109375" style="1" customWidth="1"/>
    <col min="2314" max="2314" width="2.140625" style="1" customWidth="1"/>
    <col min="2315" max="2315" width="22" style="1" bestFit="1" customWidth="1"/>
    <col min="2316" max="2562" width="9.140625" style="1"/>
    <col min="2563" max="2563" width="2.28515625" style="1" customWidth="1"/>
    <col min="2564" max="2564" width="6.28515625" style="1" customWidth="1"/>
    <col min="2565" max="2569" width="16.7109375" style="1" customWidth="1"/>
    <col min="2570" max="2570" width="2.140625" style="1" customWidth="1"/>
    <col min="2571" max="2571" width="22" style="1" bestFit="1" customWidth="1"/>
    <col min="2572" max="2818" width="9.140625" style="1"/>
    <col min="2819" max="2819" width="2.28515625" style="1" customWidth="1"/>
    <col min="2820" max="2820" width="6.28515625" style="1" customWidth="1"/>
    <col min="2821" max="2825" width="16.7109375" style="1" customWidth="1"/>
    <col min="2826" max="2826" width="2.140625" style="1" customWidth="1"/>
    <col min="2827" max="2827" width="22" style="1" bestFit="1" customWidth="1"/>
    <col min="2828" max="3074" width="9.140625" style="1"/>
    <col min="3075" max="3075" width="2.28515625" style="1" customWidth="1"/>
    <col min="3076" max="3076" width="6.28515625" style="1" customWidth="1"/>
    <col min="3077" max="3081" width="16.7109375" style="1" customWidth="1"/>
    <col min="3082" max="3082" width="2.140625" style="1" customWidth="1"/>
    <col min="3083" max="3083" width="22" style="1" bestFit="1" customWidth="1"/>
    <col min="3084" max="3330" width="9.140625" style="1"/>
    <col min="3331" max="3331" width="2.28515625" style="1" customWidth="1"/>
    <col min="3332" max="3332" width="6.28515625" style="1" customWidth="1"/>
    <col min="3333" max="3337" width="16.7109375" style="1" customWidth="1"/>
    <col min="3338" max="3338" width="2.140625" style="1" customWidth="1"/>
    <col min="3339" max="3339" width="22" style="1" bestFit="1" customWidth="1"/>
    <col min="3340" max="3586" width="9.140625" style="1"/>
    <col min="3587" max="3587" width="2.28515625" style="1" customWidth="1"/>
    <col min="3588" max="3588" width="6.28515625" style="1" customWidth="1"/>
    <col min="3589" max="3593" width="16.7109375" style="1" customWidth="1"/>
    <col min="3594" max="3594" width="2.140625" style="1" customWidth="1"/>
    <col min="3595" max="3595" width="22" style="1" bestFit="1" customWidth="1"/>
    <col min="3596" max="3842" width="9.140625" style="1"/>
    <col min="3843" max="3843" width="2.28515625" style="1" customWidth="1"/>
    <col min="3844" max="3844" width="6.28515625" style="1" customWidth="1"/>
    <col min="3845" max="3849" width="16.7109375" style="1" customWidth="1"/>
    <col min="3850" max="3850" width="2.140625" style="1" customWidth="1"/>
    <col min="3851" max="3851" width="22" style="1" bestFit="1" customWidth="1"/>
    <col min="3852" max="4098" width="9.140625" style="1"/>
    <col min="4099" max="4099" width="2.28515625" style="1" customWidth="1"/>
    <col min="4100" max="4100" width="6.28515625" style="1" customWidth="1"/>
    <col min="4101" max="4105" width="16.7109375" style="1" customWidth="1"/>
    <col min="4106" max="4106" width="2.140625" style="1" customWidth="1"/>
    <col min="4107" max="4107" width="22" style="1" bestFit="1" customWidth="1"/>
    <col min="4108" max="4354" width="9.140625" style="1"/>
    <col min="4355" max="4355" width="2.28515625" style="1" customWidth="1"/>
    <col min="4356" max="4356" width="6.28515625" style="1" customWidth="1"/>
    <col min="4357" max="4361" width="16.7109375" style="1" customWidth="1"/>
    <col min="4362" max="4362" width="2.140625" style="1" customWidth="1"/>
    <col min="4363" max="4363" width="22" style="1" bestFit="1" customWidth="1"/>
    <col min="4364" max="4610" width="9.140625" style="1"/>
    <col min="4611" max="4611" width="2.28515625" style="1" customWidth="1"/>
    <col min="4612" max="4612" width="6.28515625" style="1" customWidth="1"/>
    <col min="4613" max="4617" width="16.7109375" style="1" customWidth="1"/>
    <col min="4618" max="4618" width="2.140625" style="1" customWidth="1"/>
    <col min="4619" max="4619" width="22" style="1" bestFit="1" customWidth="1"/>
    <col min="4620" max="4866" width="9.140625" style="1"/>
    <col min="4867" max="4867" width="2.28515625" style="1" customWidth="1"/>
    <col min="4868" max="4868" width="6.28515625" style="1" customWidth="1"/>
    <col min="4869" max="4873" width="16.7109375" style="1" customWidth="1"/>
    <col min="4874" max="4874" width="2.140625" style="1" customWidth="1"/>
    <col min="4875" max="4875" width="22" style="1" bestFit="1" customWidth="1"/>
    <col min="4876" max="5122" width="9.140625" style="1"/>
    <col min="5123" max="5123" width="2.28515625" style="1" customWidth="1"/>
    <col min="5124" max="5124" width="6.28515625" style="1" customWidth="1"/>
    <col min="5125" max="5129" width="16.7109375" style="1" customWidth="1"/>
    <col min="5130" max="5130" width="2.140625" style="1" customWidth="1"/>
    <col min="5131" max="5131" width="22" style="1" bestFit="1" customWidth="1"/>
    <col min="5132" max="5378" width="9.140625" style="1"/>
    <col min="5379" max="5379" width="2.28515625" style="1" customWidth="1"/>
    <col min="5380" max="5380" width="6.28515625" style="1" customWidth="1"/>
    <col min="5381" max="5385" width="16.7109375" style="1" customWidth="1"/>
    <col min="5386" max="5386" width="2.140625" style="1" customWidth="1"/>
    <col min="5387" max="5387" width="22" style="1" bestFit="1" customWidth="1"/>
    <col min="5388" max="5634" width="9.140625" style="1"/>
    <col min="5635" max="5635" width="2.28515625" style="1" customWidth="1"/>
    <col min="5636" max="5636" width="6.28515625" style="1" customWidth="1"/>
    <col min="5637" max="5641" width="16.7109375" style="1" customWidth="1"/>
    <col min="5642" max="5642" width="2.140625" style="1" customWidth="1"/>
    <col min="5643" max="5643" width="22" style="1" bestFit="1" customWidth="1"/>
    <col min="5644" max="5890" width="9.140625" style="1"/>
    <col min="5891" max="5891" width="2.28515625" style="1" customWidth="1"/>
    <col min="5892" max="5892" width="6.28515625" style="1" customWidth="1"/>
    <col min="5893" max="5897" width="16.7109375" style="1" customWidth="1"/>
    <col min="5898" max="5898" width="2.140625" style="1" customWidth="1"/>
    <col min="5899" max="5899" width="22" style="1" bestFit="1" customWidth="1"/>
    <col min="5900" max="6146" width="9.140625" style="1"/>
    <col min="6147" max="6147" width="2.28515625" style="1" customWidth="1"/>
    <col min="6148" max="6148" width="6.28515625" style="1" customWidth="1"/>
    <col min="6149" max="6153" width="16.7109375" style="1" customWidth="1"/>
    <col min="6154" max="6154" width="2.140625" style="1" customWidth="1"/>
    <col min="6155" max="6155" width="22" style="1" bestFit="1" customWidth="1"/>
    <col min="6156" max="6402" width="9.140625" style="1"/>
    <col min="6403" max="6403" width="2.28515625" style="1" customWidth="1"/>
    <col min="6404" max="6404" width="6.28515625" style="1" customWidth="1"/>
    <col min="6405" max="6409" width="16.7109375" style="1" customWidth="1"/>
    <col min="6410" max="6410" width="2.140625" style="1" customWidth="1"/>
    <col min="6411" max="6411" width="22" style="1" bestFit="1" customWidth="1"/>
    <col min="6412" max="6658" width="9.140625" style="1"/>
    <col min="6659" max="6659" width="2.28515625" style="1" customWidth="1"/>
    <col min="6660" max="6660" width="6.28515625" style="1" customWidth="1"/>
    <col min="6661" max="6665" width="16.7109375" style="1" customWidth="1"/>
    <col min="6666" max="6666" width="2.140625" style="1" customWidth="1"/>
    <col min="6667" max="6667" width="22" style="1" bestFit="1" customWidth="1"/>
    <col min="6668" max="6914" width="9.140625" style="1"/>
    <col min="6915" max="6915" width="2.28515625" style="1" customWidth="1"/>
    <col min="6916" max="6916" width="6.28515625" style="1" customWidth="1"/>
    <col min="6917" max="6921" width="16.7109375" style="1" customWidth="1"/>
    <col min="6922" max="6922" width="2.140625" style="1" customWidth="1"/>
    <col min="6923" max="6923" width="22" style="1" bestFit="1" customWidth="1"/>
    <col min="6924" max="7170" width="9.140625" style="1"/>
    <col min="7171" max="7171" width="2.28515625" style="1" customWidth="1"/>
    <col min="7172" max="7172" width="6.28515625" style="1" customWidth="1"/>
    <col min="7173" max="7177" width="16.7109375" style="1" customWidth="1"/>
    <col min="7178" max="7178" width="2.140625" style="1" customWidth="1"/>
    <col min="7179" max="7179" width="22" style="1" bestFit="1" customWidth="1"/>
    <col min="7180" max="7426" width="9.140625" style="1"/>
    <col min="7427" max="7427" width="2.28515625" style="1" customWidth="1"/>
    <col min="7428" max="7428" width="6.28515625" style="1" customWidth="1"/>
    <col min="7429" max="7433" width="16.7109375" style="1" customWidth="1"/>
    <col min="7434" max="7434" width="2.140625" style="1" customWidth="1"/>
    <col min="7435" max="7435" width="22" style="1" bestFit="1" customWidth="1"/>
    <col min="7436" max="7682" width="9.140625" style="1"/>
    <col min="7683" max="7683" width="2.28515625" style="1" customWidth="1"/>
    <col min="7684" max="7684" width="6.28515625" style="1" customWidth="1"/>
    <col min="7685" max="7689" width="16.7109375" style="1" customWidth="1"/>
    <col min="7690" max="7690" width="2.140625" style="1" customWidth="1"/>
    <col min="7691" max="7691" width="22" style="1" bestFit="1" customWidth="1"/>
    <col min="7692" max="7938" width="9.140625" style="1"/>
    <col min="7939" max="7939" width="2.28515625" style="1" customWidth="1"/>
    <col min="7940" max="7940" width="6.28515625" style="1" customWidth="1"/>
    <col min="7941" max="7945" width="16.7109375" style="1" customWidth="1"/>
    <col min="7946" max="7946" width="2.140625" style="1" customWidth="1"/>
    <col min="7947" max="7947" width="22" style="1" bestFit="1" customWidth="1"/>
    <col min="7948" max="8194" width="9.140625" style="1"/>
    <col min="8195" max="8195" width="2.28515625" style="1" customWidth="1"/>
    <col min="8196" max="8196" width="6.28515625" style="1" customWidth="1"/>
    <col min="8197" max="8201" width="16.7109375" style="1" customWidth="1"/>
    <col min="8202" max="8202" width="2.140625" style="1" customWidth="1"/>
    <col min="8203" max="8203" width="22" style="1" bestFit="1" customWidth="1"/>
    <col min="8204" max="8450" width="9.140625" style="1"/>
    <col min="8451" max="8451" width="2.28515625" style="1" customWidth="1"/>
    <col min="8452" max="8452" width="6.28515625" style="1" customWidth="1"/>
    <col min="8453" max="8457" width="16.7109375" style="1" customWidth="1"/>
    <col min="8458" max="8458" width="2.140625" style="1" customWidth="1"/>
    <col min="8459" max="8459" width="22" style="1" bestFit="1" customWidth="1"/>
    <col min="8460" max="8706" width="9.140625" style="1"/>
    <col min="8707" max="8707" width="2.28515625" style="1" customWidth="1"/>
    <col min="8708" max="8708" width="6.28515625" style="1" customWidth="1"/>
    <col min="8709" max="8713" width="16.7109375" style="1" customWidth="1"/>
    <col min="8714" max="8714" width="2.140625" style="1" customWidth="1"/>
    <col min="8715" max="8715" width="22" style="1" bestFit="1" customWidth="1"/>
    <col min="8716" max="8962" width="9.140625" style="1"/>
    <col min="8963" max="8963" width="2.28515625" style="1" customWidth="1"/>
    <col min="8964" max="8964" width="6.28515625" style="1" customWidth="1"/>
    <col min="8965" max="8969" width="16.7109375" style="1" customWidth="1"/>
    <col min="8970" max="8970" width="2.140625" style="1" customWidth="1"/>
    <col min="8971" max="8971" width="22" style="1" bestFit="1" customWidth="1"/>
    <col min="8972" max="9218" width="9.140625" style="1"/>
    <col min="9219" max="9219" width="2.28515625" style="1" customWidth="1"/>
    <col min="9220" max="9220" width="6.28515625" style="1" customWidth="1"/>
    <col min="9221" max="9225" width="16.7109375" style="1" customWidth="1"/>
    <col min="9226" max="9226" width="2.140625" style="1" customWidth="1"/>
    <col min="9227" max="9227" width="22" style="1" bestFit="1" customWidth="1"/>
    <col min="9228" max="9474" width="9.140625" style="1"/>
    <col min="9475" max="9475" width="2.28515625" style="1" customWidth="1"/>
    <col min="9476" max="9476" width="6.28515625" style="1" customWidth="1"/>
    <col min="9477" max="9481" width="16.7109375" style="1" customWidth="1"/>
    <col min="9482" max="9482" width="2.140625" style="1" customWidth="1"/>
    <col min="9483" max="9483" width="22" style="1" bestFit="1" customWidth="1"/>
    <col min="9484" max="9730" width="9.140625" style="1"/>
    <col min="9731" max="9731" width="2.28515625" style="1" customWidth="1"/>
    <col min="9732" max="9732" width="6.28515625" style="1" customWidth="1"/>
    <col min="9733" max="9737" width="16.7109375" style="1" customWidth="1"/>
    <col min="9738" max="9738" width="2.140625" style="1" customWidth="1"/>
    <col min="9739" max="9739" width="22" style="1" bestFit="1" customWidth="1"/>
    <col min="9740" max="9986" width="9.140625" style="1"/>
    <col min="9987" max="9987" width="2.28515625" style="1" customWidth="1"/>
    <col min="9988" max="9988" width="6.28515625" style="1" customWidth="1"/>
    <col min="9989" max="9993" width="16.7109375" style="1" customWidth="1"/>
    <col min="9994" max="9994" width="2.140625" style="1" customWidth="1"/>
    <col min="9995" max="9995" width="22" style="1" bestFit="1" customWidth="1"/>
    <col min="9996" max="10242" width="9.140625" style="1"/>
    <col min="10243" max="10243" width="2.28515625" style="1" customWidth="1"/>
    <col min="10244" max="10244" width="6.28515625" style="1" customWidth="1"/>
    <col min="10245" max="10249" width="16.7109375" style="1" customWidth="1"/>
    <col min="10250" max="10250" width="2.140625" style="1" customWidth="1"/>
    <col min="10251" max="10251" width="22" style="1" bestFit="1" customWidth="1"/>
    <col min="10252" max="10498" width="9.140625" style="1"/>
    <col min="10499" max="10499" width="2.28515625" style="1" customWidth="1"/>
    <col min="10500" max="10500" width="6.28515625" style="1" customWidth="1"/>
    <col min="10501" max="10505" width="16.7109375" style="1" customWidth="1"/>
    <col min="10506" max="10506" width="2.140625" style="1" customWidth="1"/>
    <col min="10507" max="10507" width="22" style="1" bestFit="1" customWidth="1"/>
    <col min="10508" max="10754" width="9.140625" style="1"/>
    <col min="10755" max="10755" width="2.28515625" style="1" customWidth="1"/>
    <col min="10756" max="10756" width="6.28515625" style="1" customWidth="1"/>
    <col min="10757" max="10761" width="16.7109375" style="1" customWidth="1"/>
    <col min="10762" max="10762" width="2.140625" style="1" customWidth="1"/>
    <col min="10763" max="10763" width="22" style="1" bestFit="1" customWidth="1"/>
    <col min="10764" max="11010" width="9.140625" style="1"/>
    <col min="11011" max="11011" width="2.28515625" style="1" customWidth="1"/>
    <col min="11012" max="11012" width="6.28515625" style="1" customWidth="1"/>
    <col min="11013" max="11017" width="16.7109375" style="1" customWidth="1"/>
    <col min="11018" max="11018" width="2.140625" style="1" customWidth="1"/>
    <col min="11019" max="11019" width="22" style="1" bestFit="1" customWidth="1"/>
    <col min="11020" max="11266" width="9.140625" style="1"/>
    <col min="11267" max="11267" width="2.28515625" style="1" customWidth="1"/>
    <col min="11268" max="11268" width="6.28515625" style="1" customWidth="1"/>
    <col min="11269" max="11273" width="16.7109375" style="1" customWidth="1"/>
    <col min="11274" max="11274" width="2.140625" style="1" customWidth="1"/>
    <col min="11275" max="11275" width="22" style="1" bestFit="1" customWidth="1"/>
    <col min="11276" max="11522" width="9.140625" style="1"/>
    <col min="11523" max="11523" width="2.28515625" style="1" customWidth="1"/>
    <col min="11524" max="11524" width="6.28515625" style="1" customWidth="1"/>
    <col min="11525" max="11529" width="16.7109375" style="1" customWidth="1"/>
    <col min="11530" max="11530" width="2.140625" style="1" customWidth="1"/>
    <col min="11531" max="11531" width="22" style="1" bestFit="1" customWidth="1"/>
    <col min="11532" max="11778" width="9.140625" style="1"/>
    <col min="11779" max="11779" width="2.28515625" style="1" customWidth="1"/>
    <col min="11780" max="11780" width="6.28515625" style="1" customWidth="1"/>
    <col min="11781" max="11785" width="16.7109375" style="1" customWidth="1"/>
    <col min="11786" max="11786" width="2.140625" style="1" customWidth="1"/>
    <col min="11787" max="11787" width="22" style="1" bestFit="1" customWidth="1"/>
    <col min="11788" max="12034" width="9.140625" style="1"/>
    <col min="12035" max="12035" width="2.28515625" style="1" customWidth="1"/>
    <col min="12036" max="12036" width="6.28515625" style="1" customWidth="1"/>
    <col min="12037" max="12041" width="16.7109375" style="1" customWidth="1"/>
    <col min="12042" max="12042" width="2.140625" style="1" customWidth="1"/>
    <col min="12043" max="12043" width="22" style="1" bestFit="1" customWidth="1"/>
    <col min="12044" max="12290" width="9.140625" style="1"/>
    <col min="12291" max="12291" width="2.28515625" style="1" customWidth="1"/>
    <col min="12292" max="12292" width="6.28515625" style="1" customWidth="1"/>
    <col min="12293" max="12297" width="16.7109375" style="1" customWidth="1"/>
    <col min="12298" max="12298" width="2.140625" style="1" customWidth="1"/>
    <col min="12299" max="12299" width="22" style="1" bestFit="1" customWidth="1"/>
    <col min="12300" max="12546" width="9.140625" style="1"/>
    <col min="12547" max="12547" width="2.28515625" style="1" customWidth="1"/>
    <col min="12548" max="12548" width="6.28515625" style="1" customWidth="1"/>
    <col min="12549" max="12553" width="16.7109375" style="1" customWidth="1"/>
    <col min="12554" max="12554" width="2.140625" style="1" customWidth="1"/>
    <col min="12555" max="12555" width="22" style="1" bestFit="1" customWidth="1"/>
    <col min="12556" max="12802" width="9.140625" style="1"/>
    <col min="12803" max="12803" width="2.28515625" style="1" customWidth="1"/>
    <col min="12804" max="12804" width="6.28515625" style="1" customWidth="1"/>
    <col min="12805" max="12809" width="16.7109375" style="1" customWidth="1"/>
    <col min="12810" max="12810" width="2.140625" style="1" customWidth="1"/>
    <col min="12811" max="12811" width="22" style="1" bestFit="1" customWidth="1"/>
    <col min="12812" max="13058" width="9.140625" style="1"/>
    <col min="13059" max="13059" width="2.28515625" style="1" customWidth="1"/>
    <col min="13060" max="13060" width="6.28515625" style="1" customWidth="1"/>
    <col min="13061" max="13065" width="16.7109375" style="1" customWidth="1"/>
    <col min="13066" max="13066" width="2.140625" style="1" customWidth="1"/>
    <col min="13067" max="13067" width="22" style="1" bestFit="1" customWidth="1"/>
    <col min="13068" max="13314" width="9.140625" style="1"/>
    <col min="13315" max="13315" width="2.28515625" style="1" customWidth="1"/>
    <col min="13316" max="13316" width="6.28515625" style="1" customWidth="1"/>
    <col min="13317" max="13321" width="16.7109375" style="1" customWidth="1"/>
    <col min="13322" max="13322" width="2.140625" style="1" customWidth="1"/>
    <col min="13323" max="13323" width="22" style="1" bestFit="1" customWidth="1"/>
    <col min="13324" max="13570" width="9.140625" style="1"/>
    <col min="13571" max="13571" width="2.28515625" style="1" customWidth="1"/>
    <col min="13572" max="13572" width="6.28515625" style="1" customWidth="1"/>
    <col min="13573" max="13577" width="16.7109375" style="1" customWidth="1"/>
    <col min="13578" max="13578" width="2.140625" style="1" customWidth="1"/>
    <col min="13579" max="13579" width="22" style="1" bestFit="1" customWidth="1"/>
    <col min="13580" max="13826" width="9.140625" style="1"/>
    <col min="13827" max="13827" width="2.28515625" style="1" customWidth="1"/>
    <col min="13828" max="13828" width="6.28515625" style="1" customWidth="1"/>
    <col min="13829" max="13833" width="16.7109375" style="1" customWidth="1"/>
    <col min="13834" max="13834" width="2.140625" style="1" customWidth="1"/>
    <col min="13835" max="13835" width="22" style="1" bestFit="1" customWidth="1"/>
    <col min="13836" max="14082" width="9.140625" style="1"/>
    <col min="14083" max="14083" width="2.28515625" style="1" customWidth="1"/>
    <col min="14084" max="14084" width="6.28515625" style="1" customWidth="1"/>
    <col min="14085" max="14089" width="16.7109375" style="1" customWidth="1"/>
    <col min="14090" max="14090" width="2.140625" style="1" customWidth="1"/>
    <col min="14091" max="14091" width="22" style="1" bestFit="1" customWidth="1"/>
    <col min="14092" max="14338" width="9.140625" style="1"/>
    <col min="14339" max="14339" width="2.28515625" style="1" customWidth="1"/>
    <col min="14340" max="14340" width="6.28515625" style="1" customWidth="1"/>
    <col min="14341" max="14345" width="16.7109375" style="1" customWidth="1"/>
    <col min="14346" max="14346" width="2.140625" style="1" customWidth="1"/>
    <col min="14347" max="14347" width="22" style="1" bestFit="1" customWidth="1"/>
    <col min="14348" max="14594" width="9.140625" style="1"/>
    <col min="14595" max="14595" width="2.28515625" style="1" customWidth="1"/>
    <col min="14596" max="14596" width="6.28515625" style="1" customWidth="1"/>
    <col min="14597" max="14601" width="16.7109375" style="1" customWidth="1"/>
    <col min="14602" max="14602" width="2.140625" style="1" customWidth="1"/>
    <col min="14603" max="14603" width="22" style="1" bestFit="1" customWidth="1"/>
    <col min="14604" max="14850" width="9.140625" style="1"/>
    <col min="14851" max="14851" width="2.28515625" style="1" customWidth="1"/>
    <col min="14852" max="14852" width="6.28515625" style="1" customWidth="1"/>
    <col min="14853" max="14857" width="16.7109375" style="1" customWidth="1"/>
    <col min="14858" max="14858" width="2.140625" style="1" customWidth="1"/>
    <col min="14859" max="14859" width="22" style="1" bestFit="1" customWidth="1"/>
    <col min="14860" max="15106" width="9.140625" style="1"/>
    <col min="15107" max="15107" width="2.28515625" style="1" customWidth="1"/>
    <col min="15108" max="15108" width="6.28515625" style="1" customWidth="1"/>
    <col min="15109" max="15113" width="16.7109375" style="1" customWidth="1"/>
    <col min="15114" max="15114" width="2.140625" style="1" customWidth="1"/>
    <col min="15115" max="15115" width="22" style="1" bestFit="1" customWidth="1"/>
    <col min="15116" max="15362" width="9.140625" style="1"/>
    <col min="15363" max="15363" width="2.28515625" style="1" customWidth="1"/>
    <col min="15364" max="15364" width="6.28515625" style="1" customWidth="1"/>
    <col min="15365" max="15369" width="16.7109375" style="1" customWidth="1"/>
    <col min="15370" max="15370" width="2.140625" style="1" customWidth="1"/>
    <col min="15371" max="15371" width="22" style="1" bestFit="1" customWidth="1"/>
    <col min="15372" max="15618" width="9.140625" style="1"/>
    <col min="15619" max="15619" width="2.28515625" style="1" customWidth="1"/>
    <col min="15620" max="15620" width="6.28515625" style="1" customWidth="1"/>
    <col min="15621" max="15625" width="16.7109375" style="1" customWidth="1"/>
    <col min="15626" max="15626" width="2.140625" style="1" customWidth="1"/>
    <col min="15627" max="15627" width="22" style="1" bestFit="1" customWidth="1"/>
    <col min="15628" max="15874" width="9.140625" style="1"/>
    <col min="15875" max="15875" width="2.28515625" style="1" customWidth="1"/>
    <col min="15876" max="15876" width="6.28515625" style="1" customWidth="1"/>
    <col min="15877" max="15881" width="16.7109375" style="1" customWidth="1"/>
    <col min="15882" max="15882" width="2.140625" style="1" customWidth="1"/>
    <col min="15883" max="15883" width="22" style="1" bestFit="1" customWidth="1"/>
    <col min="15884" max="16130" width="9.140625" style="1"/>
    <col min="16131" max="16131" width="2.28515625" style="1" customWidth="1"/>
    <col min="16132" max="16132" width="6.28515625" style="1" customWidth="1"/>
    <col min="16133" max="16137" width="16.7109375" style="1" customWidth="1"/>
    <col min="16138" max="16138" width="2.140625" style="1" customWidth="1"/>
    <col min="16139" max="16139" width="22" style="1" bestFit="1" customWidth="1"/>
    <col min="16140" max="16384" width="9.140625" style="1"/>
  </cols>
  <sheetData>
    <row r="1" spans="1:22" ht="21">
      <c r="C1" s="166" t="s">
        <v>245</v>
      </c>
      <c r="D1" s="167"/>
      <c r="E1" s="167"/>
      <c r="F1" s="167"/>
      <c r="G1" s="167"/>
      <c r="H1" s="167"/>
      <c r="I1" s="167"/>
    </row>
    <row r="2" spans="1:22" ht="3.75" customHeight="1">
      <c r="C2" s="149"/>
      <c r="D2" s="150"/>
      <c r="E2" s="151"/>
      <c r="F2" s="151"/>
      <c r="G2" s="151"/>
      <c r="H2" s="151"/>
      <c r="I2" s="151"/>
    </row>
    <row r="3" spans="1:22" ht="15.75" customHeight="1">
      <c r="C3" s="161" t="s">
        <v>247</v>
      </c>
      <c r="D3" s="161"/>
      <c r="E3" s="161"/>
      <c r="F3" s="147"/>
      <c r="G3" s="181" t="s">
        <v>257</v>
      </c>
      <c r="H3" s="182"/>
      <c r="I3" s="160" t="str">
        <f>IF(COUNTIF('G3'!H3:R13,('Medical, Dental Estimator'!F3)/100)=0,"Delete &amp; Try Again","")</f>
        <v/>
      </c>
    </row>
    <row r="4" spans="1:22" ht="15.75" customHeight="1">
      <c r="C4" s="148" t="s">
        <v>248</v>
      </c>
      <c r="D4" s="4"/>
      <c r="E4" s="5"/>
      <c r="F4" s="5"/>
      <c r="G4" s="5"/>
      <c r="H4" s="5"/>
      <c r="I4" s="5"/>
    </row>
    <row r="5" spans="1:22" ht="6" customHeight="1">
      <c r="C5" s="148"/>
      <c r="D5" s="4"/>
      <c r="E5" s="5"/>
      <c r="F5" s="5"/>
      <c r="G5" s="5"/>
      <c r="H5" s="5"/>
      <c r="I5" s="5"/>
    </row>
    <row r="6" spans="1:22" ht="39" customHeight="1">
      <c r="C6" s="187" t="s">
        <v>236</v>
      </c>
      <c r="D6" s="187"/>
      <c r="E6" s="187"/>
      <c r="F6" s="187"/>
      <c r="G6" s="187"/>
      <c r="H6" s="187"/>
      <c r="I6" s="187"/>
    </row>
    <row r="7" spans="1:22" ht="15" customHeight="1">
      <c r="C7" s="3" t="s">
        <v>134</v>
      </c>
      <c r="D7" s="4"/>
      <c r="E7" s="5"/>
      <c r="F7" s="5"/>
      <c r="G7" s="5"/>
      <c r="H7" s="5"/>
      <c r="I7" s="5"/>
    </row>
    <row r="8" spans="1:22" ht="15" customHeight="1">
      <c r="C8" s="3" t="s">
        <v>258</v>
      </c>
      <c r="D8" s="4"/>
      <c r="E8" s="5"/>
      <c r="F8" s="5"/>
      <c r="G8" s="5"/>
      <c r="H8" s="5"/>
      <c r="I8" s="5"/>
    </row>
    <row r="9" spans="1:22" ht="15" customHeight="1">
      <c r="C9" s="3" t="s">
        <v>253</v>
      </c>
      <c r="D9" s="4"/>
      <c r="E9" s="5"/>
      <c r="F9" s="5"/>
      <c r="G9" s="5"/>
      <c r="H9" s="5"/>
      <c r="I9" s="5"/>
    </row>
    <row r="10" spans="1:22" ht="12" customHeight="1">
      <c r="C10" s="3"/>
      <c r="D10" s="4"/>
      <c r="E10" s="5"/>
      <c r="F10" s="5"/>
      <c r="G10" s="80"/>
      <c r="H10" s="88" t="s">
        <v>133</v>
      </c>
      <c r="I10" s="89" t="s">
        <v>129</v>
      </c>
      <c r="J10" s="80"/>
    </row>
    <row r="11" spans="1:22" ht="15" customHeight="1">
      <c r="A11" s="48" t="s">
        <v>111</v>
      </c>
      <c r="B11" s="48"/>
      <c r="C11" s="188" t="s">
        <v>251</v>
      </c>
      <c r="D11" s="189"/>
      <c r="E11" s="189"/>
      <c r="F11" s="189"/>
      <c r="G11" s="190"/>
      <c r="H11" s="183" t="s">
        <v>254</v>
      </c>
      <c r="I11" s="184"/>
      <c r="J11" s="80"/>
    </row>
    <row r="12" spans="1:22" ht="2.25" customHeight="1">
      <c r="A12" s="23"/>
      <c r="B12" s="23"/>
      <c r="C12" s="153"/>
      <c r="D12" s="10"/>
      <c r="E12" s="10"/>
      <c r="F12" s="10"/>
      <c r="G12" s="80"/>
      <c r="H12" s="80"/>
      <c r="I12" s="80"/>
      <c r="J12" s="80"/>
    </row>
    <row r="13" spans="1:22" ht="15" customHeight="1">
      <c r="A13" s="48" t="s">
        <v>112</v>
      </c>
      <c r="B13" s="48"/>
      <c r="C13" s="49">
        <v>62</v>
      </c>
      <c r="D13" s="183" t="s">
        <v>256</v>
      </c>
      <c r="E13" s="184"/>
      <c r="F13" s="184"/>
      <c r="G13" s="184"/>
      <c r="H13" s="184"/>
      <c r="I13" s="184"/>
      <c r="K13" s="162" t="s">
        <v>132</v>
      </c>
      <c r="L13" s="162"/>
      <c r="M13" s="162"/>
    </row>
    <row r="14" spans="1:22" s="6" customFormat="1" ht="2.25" customHeight="1">
      <c r="A14" s="46"/>
      <c r="B14" s="46"/>
      <c r="C14" s="78"/>
      <c r="F14" s="7"/>
      <c r="G14" s="7"/>
      <c r="H14" s="7"/>
      <c r="I14" s="7"/>
      <c r="J14" s="7"/>
      <c r="K14" s="90"/>
      <c r="L14" s="90"/>
      <c r="M14" s="90"/>
      <c r="N14" s="84"/>
      <c r="O14" s="84"/>
      <c r="P14" s="84"/>
      <c r="Q14" s="84"/>
      <c r="R14" s="7"/>
      <c r="S14" s="7"/>
      <c r="T14" s="7"/>
      <c r="U14" s="7"/>
      <c r="V14" s="7"/>
    </row>
    <row r="15" spans="1:22" s="8" customFormat="1" ht="15.75">
      <c r="A15" s="48" t="s">
        <v>113</v>
      </c>
      <c r="B15" s="48"/>
      <c r="C15" s="49">
        <v>17</v>
      </c>
      <c r="D15" s="77" t="s">
        <v>127</v>
      </c>
      <c r="F15" s="9"/>
      <c r="G15" s="91" t="s">
        <v>128</v>
      </c>
      <c r="H15" s="2">
        <f>IF(C15&lt;10,"Rule75",C15)</f>
        <v>17</v>
      </c>
      <c r="I15" s="92" t="str">
        <f>IF(C13+C15&gt;=75,"Rule75","Nope")</f>
        <v>Rule75</v>
      </c>
      <c r="J15" s="9"/>
      <c r="K15" s="93" t="s">
        <v>130</v>
      </c>
      <c r="L15" s="94">
        <v>10</v>
      </c>
      <c r="M15" s="95" t="str">
        <f>IF(AND(C13&gt;=50,C13&lt;=54),"Need 10",IF(C13&gt;=55,"Need 5","Nay"))</f>
        <v>Need 5</v>
      </c>
      <c r="N15" s="85"/>
      <c r="O15" s="85"/>
      <c r="P15" s="85"/>
      <c r="Q15" s="85"/>
      <c r="R15" s="9"/>
      <c r="S15" s="9"/>
      <c r="T15" s="9"/>
      <c r="U15" s="9"/>
      <c r="V15" s="9"/>
    </row>
    <row r="16" spans="1:22" s="8" customFormat="1" ht="2.25" customHeight="1">
      <c r="A16" s="47"/>
      <c r="B16" s="47"/>
      <c r="C16" s="10"/>
      <c r="D16" s="10"/>
      <c r="E16" s="10"/>
      <c r="F16" s="79"/>
      <c r="G16" s="91"/>
      <c r="H16" s="2"/>
      <c r="I16" s="2"/>
      <c r="J16" s="9"/>
      <c r="K16" s="93"/>
      <c r="L16" s="94"/>
      <c r="M16" s="94"/>
      <c r="N16" s="85"/>
      <c r="O16" s="85"/>
      <c r="P16" s="85"/>
      <c r="Q16" s="85"/>
      <c r="R16" s="9"/>
      <c r="S16" s="9"/>
      <c r="T16" s="9"/>
      <c r="U16" s="9"/>
      <c r="V16" s="9"/>
    </row>
    <row r="17" spans="1:23" s="8" customFormat="1" ht="15.75">
      <c r="A17" s="48" t="s">
        <v>114</v>
      </c>
      <c r="B17" s="48"/>
      <c r="C17" s="188" t="s">
        <v>197</v>
      </c>
      <c r="D17" s="189"/>
      <c r="E17" s="189"/>
      <c r="F17" s="190"/>
      <c r="G17" s="183" t="s">
        <v>255</v>
      </c>
      <c r="H17" s="184"/>
      <c r="I17" s="184"/>
      <c r="J17" s="9"/>
      <c r="K17" s="93" t="s">
        <v>131</v>
      </c>
      <c r="L17" s="94">
        <v>5</v>
      </c>
      <c r="M17" s="95" t="str">
        <f>IF(M15="Need 5","100%",IF(AND(M15="Need 10",C15&gt;=10),"100%","N/A"))</f>
        <v>100%</v>
      </c>
      <c r="N17" s="85"/>
      <c r="O17" s="85"/>
      <c r="P17" s="85"/>
      <c r="Q17" s="85"/>
      <c r="R17" s="9"/>
      <c r="S17" s="9"/>
      <c r="T17" s="9"/>
      <c r="U17" s="9"/>
      <c r="V17" s="9"/>
    </row>
    <row r="18" spans="1:23" s="8" customFormat="1" ht="16.5" customHeight="1">
      <c r="A18" s="48"/>
      <c r="B18" s="48"/>
      <c r="C18" s="10"/>
      <c r="D18" s="10"/>
      <c r="E18" s="10"/>
      <c r="F18" s="79"/>
      <c r="G18" s="96"/>
      <c r="H18" s="7" t="str">
        <f>IF(AND(H55="Group 2",H15="Rule75"),"Rule75","Nope")</f>
        <v>Nope</v>
      </c>
      <c r="I18" s="7" t="str">
        <f>IF(AND(H15="Rule75",H18="Rule75",I15="Rule75"),"Rule75","Nope")</f>
        <v>Nope</v>
      </c>
      <c r="J18" s="9"/>
      <c r="K18" s="97"/>
      <c r="L18" s="98">
        <f>IFERROR(IF(AND(H55="Group 1",M17="N/A"),"N/A",I19),"N/A")</f>
        <v>0.85</v>
      </c>
      <c r="M18" s="97"/>
      <c r="N18" s="85"/>
      <c r="O18" s="85"/>
      <c r="P18" s="85"/>
      <c r="Q18" s="85"/>
      <c r="R18" s="9"/>
      <c r="S18" s="9"/>
      <c r="T18" s="9"/>
      <c r="U18" s="9"/>
      <c r="V18" s="9"/>
    </row>
    <row r="19" spans="1:23" ht="17.25" customHeight="1">
      <c r="A19" s="23"/>
      <c r="B19" s="23"/>
      <c r="C19" s="174" t="s">
        <v>126</v>
      </c>
      <c r="D19" s="174"/>
      <c r="E19" s="174"/>
      <c r="F19" s="174"/>
      <c r="G19" s="174"/>
      <c r="H19" s="152">
        <f>IF(I3="",IF(ISBLANK(F3),IFERROR(IF(AND(H55="Group 1",M17="N/A"),"N/A",I19),"N/A"),F3/100),"Invalid Percent.")</f>
        <v>0.85</v>
      </c>
      <c r="I19" s="99">
        <f>IF(H55="Group 1","100%",IF(AND(H55="Group 2",I18="Rule75"),LOOKUP(10,C60:C70,D60:D70),IF(AND(H55="Group 2",I18="Nope"),LOOKUP(C15,C60:C70,D60:D70),IF(H55="Group 3",'G3'!E16,TRUE))))</f>
        <v>0.85</v>
      </c>
      <c r="J19" s="11"/>
      <c r="K19" s="87"/>
      <c r="M19" s="87"/>
      <c r="W19" s="2"/>
    </row>
    <row r="20" spans="1:23" ht="16.5" customHeight="1" thickBot="1"/>
    <row r="21" spans="1:23" ht="30" customHeight="1" thickTop="1">
      <c r="C21" s="63"/>
      <c r="D21" s="64" t="s">
        <v>0</v>
      </c>
      <c r="E21" s="65" t="s">
        <v>1</v>
      </c>
      <c r="F21" s="175" t="s">
        <v>2</v>
      </c>
      <c r="G21" s="176"/>
      <c r="H21" s="66" t="s">
        <v>3</v>
      </c>
      <c r="I21" s="67" t="s">
        <v>4</v>
      </c>
      <c r="J21" s="12" t="s">
        <v>5</v>
      </c>
    </row>
    <row r="22" spans="1:23" ht="15.75">
      <c r="C22" s="68" t="s">
        <v>6</v>
      </c>
      <c r="D22" s="69">
        <f>VLOOKUP(J22, G74:I194, 2, FALSE)</f>
        <v>981.19</v>
      </c>
      <c r="E22" s="70">
        <f>VLOOKUP(J22, G74:I194, 3, FALSE)</f>
        <v>685.7</v>
      </c>
      <c r="F22" s="177">
        <f>IF(D22&lt;=(H19*E22), D22, ROUND(H19*E22,2))</f>
        <v>582.85</v>
      </c>
      <c r="G22" s="178"/>
      <c r="H22" s="71">
        <f t="shared" ref="H22:H32" si="0">IF(D22-F22&gt;0,D22-F22," ")</f>
        <v>398.34000000000003</v>
      </c>
      <c r="I22" s="72"/>
      <c r="J22" s="2" t="str">
        <f>CONCATENATE(C17," ",C22)</f>
        <v>UC Blue &amp; Gold HMO/UC Medicare Choice U</v>
      </c>
    </row>
    <row r="23" spans="1:23" ht="15.75">
      <c r="C23" s="68" t="s">
        <v>7</v>
      </c>
      <c r="D23" s="69">
        <f>VLOOKUP(J23, G75:I194, 2, FALSE)</f>
        <v>1766.14</v>
      </c>
      <c r="E23" s="70">
        <f>VLOOKUP(J23, G75:I194, 3, FALSE)</f>
        <v>1234.2600000000002</v>
      </c>
      <c r="F23" s="179">
        <f>IF(D23&lt;=(H19*E23), D23, ROUND(H19*E23,2))</f>
        <v>1049.1199999999999</v>
      </c>
      <c r="G23" s="180"/>
      <c r="H23" s="73">
        <f t="shared" si="0"/>
        <v>717.02000000000021</v>
      </c>
      <c r="I23" s="74"/>
      <c r="J23" s="2" t="str">
        <f>CONCATENATE(C17," ",C23)</f>
        <v>UC Blue &amp; Gold HMO/UC Medicare Choice UC</v>
      </c>
    </row>
    <row r="24" spans="1:23" ht="15.75">
      <c r="C24" s="68" t="s">
        <v>8</v>
      </c>
      <c r="D24" s="69">
        <f>VLOOKUP(J24, G76:I194, 2, FALSE)</f>
        <v>2060.5</v>
      </c>
      <c r="E24" s="70">
        <f>VLOOKUP(J24, G76:I194, 3, FALSE)</f>
        <v>1384.0700000000002</v>
      </c>
      <c r="F24" s="179">
        <f>IF(D24&lt;=(H19*E24), D24, ROUND(H19*E24,2))</f>
        <v>1176.46</v>
      </c>
      <c r="G24" s="180"/>
      <c r="H24" s="73">
        <f t="shared" si="0"/>
        <v>884.04</v>
      </c>
      <c r="I24" s="74"/>
      <c r="J24" s="2" t="str">
        <f>CONCATENATE(C17," ",C24)</f>
        <v>UC Blue &amp; Gold HMO/UC Medicare Choice UA</v>
      </c>
    </row>
    <row r="25" spans="1:23" ht="15.75">
      <c r="C25" s="68" t="s">
        <v>9</v>
      </c>
      <c r="D25" s="69">
        <f>VLOOKUP(J25, G77:I194, 2, FALSE)</f>
        <v>2845.45</v>
      </c>
      <c r="E25" s="70">
        <f>VLOOKUP(J25, G77:I194, 3, FALSE)</f>
        <v>1932.6299999999997</v>
      </c>
      <c r="F25" s="179">
        <f>IF(D25&lt;=(H19*E25), D25, ROUND(H19*E25,2))</f>
        <v>1642.74</v>
      </c>
      <c r="G25" s="180"/>
      <c r="H25" s="73">
        <f t="shared" si="0"/>
        <v>1202.7099999999998</v>
      </c>
      <c r="I25" s="74"/>
      <c r="J25" s="2" t="str">
        <f>CONCATENATE(C17," ",C25)</f>
        <v>UC Blue &amp; Gold HMO/UC Medicare Choice UAC</v>
      </c>
    </row>
    <row r="26" spans="1:23" ht="15.75">
      <c r="C26" s="68" t="s">
        <v>10</v>
      </c>
      <c r="D26" s="69" t="str">
        <f>VLOOKUP(J26, G78:I194, 2, FALSE)</f>
        <v>N/A</v>
      </c>
      <c r="E26" s="70" t="str">
        <f>VLOOKUP(J26, G78:I194, 3, FALSE)</f>
        <v>N/A</v>
      </c>
      <c r="F26" s="179" t="e">
        <f>IF(D26&lt;=(H19*E26), D26, ROUND(H19*E26,2))</f>
        <v>#VALUE!</v>
      </c>
      <c r="G26" s="180"/>
      <c r="H26" s="73" t="e">
        <f t="shared" si="0"/>
        <v>#VALUE!</v>
      </c>
      <c r="I26" s="74" t="e">
        <f>IF(H26=" ",IF(ROUND(H19*E26,2)-D26&lt;(D73),ROUND(H19*E26,2)-D26,(D73))," ")</f>
        <v>#VALUE!</v>
      </c>
      <c r="J26" s="2" t="str">
        <f>CONCATENATE(C17," ",C26)</f>
        <v>UC Blue &amp; Gold HMO/UC Medicare Choice M</v>
      </c>
    </row>
    <row r="27" spans="1:23" ht="15.75">
      <c r="C27" s="68" t="s">
        <v>11</v>
      </c>
      <c r="D27" s="69" t="str">
        <f>VLOOKUP(J27, G79:I194, 2, FALSE)</f>
        <v>N/A</v>
      </c>
      <c r="E27" s="70" t="str">
        <f>VLOOKUP(J27, G79:I194, 3, FALSE)</f>
        <v>N/A</v>
      </c>
      <c r="F27" s="179" t="e">
        <f>IF(D27&lt;=(H19*E27), D27, ROUND(H19*E27,2))</f>
        <v>#VALUE!</v>
      </c>
      <c r="G27" s="180"/>
      <c r="H27" s="73" t="e">
        <f t="shared" si="0"/>
        <v>#VALUE!</v>
      </c>
      <c r="I27" s="74" t="e">
        <f>IF(H27=" ",IF(ROUND(H19*E27,2)-D27&lt;(D74),ROUND(H19*E27,2)-D27,(D74))," ")</f>
        <v>#VALUE!</v>
      </c>
      <c r="J27" s="2" t="str">
        <f>CONCATENATE(C17," ",C27)</f>
        <v>UC Blue &amp; Gold HMO/UC Medicare Choice MM</v>
      </c>
    </row>
    <row r="28" spans="1:23" ht="15.75">
      <c r="C28" s="68" t="s">
        <v>12</v>
      </c>
      <c r="D28" s="69">
        <f>VLOOKUP(J28, G80:I194, 2, FALSE)</f>
        <v>1134.1600000000001</v>
      </c>
      <c r="E28" s="70">
        <f>VLOOKUP(J28, G80:I194, 3, FALSE)</f>
        <v>918.6600000000002</v>
      </c>
      <c r="F28" s="179">
        <f>IF(D28&lt;=(H19*E28), D28, ROUND(H19*E28,2))</f>
        <v>780.86</v>
      </c>
      <c r="G28" s="180"/>
      <c r="H28" s="73">
        <f t="shared" si="0"/>
        <v>353.30000000000007</v>
      </c>
      <c r="I28" s="74" t="str">
        <f>IF(H28=" ",IF(ROUND(H19*E28,2)-D28&lt;(D75),ROUND(H19*E28,2)-D28,(D75))," ")</f>
        <v xml:space="preserve"> </v>
      </c>
      <c r="J28" s="2" t="str">
        <f>CONCATENATE(C17," ",C28)</f>
        <v>UC Blue &amp; Gold HMO/UC Medicare Choice MC</v>
      </c>
    </row>
    <row r="29" spans="1:23" ht="15.75">
      <c r="C29" s="68" t="s">
        <v>13</v>
      </c>
      <c r="D29" s="69">
        <f>VLOOKUP(J29, G81:I194, 2, FALSE)</f>
        <v>1428.52</v>
      </c>
      <c r="E29" s="70">
        <f>VLOOKUP(J29, G81:I194, 3, FALSE)</f>
        <v>1068.47</v>
      </c>
      <c r="F29" s="179">
        <f>IF(D29&lt;=(H19*E29), D29, ROUND(H19*E29,2))</f>
        <v>908.2</v>
      </c>
      <c r="G29" s="180"/>
      <c r="H29" s="73">
        <f t="shared" si="0"/>
        <v>520.31999999999994</v>
      </c>
      <c r="I29" s="74" t="str">
        <f>IF(H29=" ",IF(ROUND(H19*E29,2)-D29&lt;(D76),ROUND(H19*E29,2)-D29,(D76))," ")</f>
        <v xml:space="preserve"> </v>
      </c>
      <c r="J29" s="2" t="str">
        <f>CONCATENATE(C17," ",C29)</f>
        <v>UC Blue &amp; Gold HMO/UC Medicare Choice MA</v>
      </c>
    </row>
    <row r="30" spans="1:23" ht="15.75">
      <c r="C30" s="68" t="s">
        <v>14</v>
      </c>
      <c r="D30" s="69">
        <f>VLOOKUP(J30, G82:I194, 2, FALSE)</f>
        <v>2213.4699999999998</v>
      </c>
      <c r="E30" s="70">
        <f>VLOOKUP(J30, G82:I194, 3, FALSE)</f>
        <v>1617.0299999999997</v>
      </c>
      <c r="F30" s="179">
        <f>IF(D30&lt;=(H19*E30), D30, ROUND(H19*E30,2))</f>
        <v>1374.48</v>
      </c>
      <c r="G30" s="180"/>
      <c r="H30" s="73">
        <f t="shared" si="0"/>
        <v>838.98999999999978</v>
      </c>
      <c r="I30" s="74" t="str">
        <f>IF(H30=" ",IF(ROUND(H19*E30,2)-D30&lt;(D77),ROUND(H19*E30,2)-D30,(D77))," ")</f>
        <v xml:space="preserve"> </v>
      </c>
      <c r="J30" s="2" t="str">
        <f>CONCATENATE(C17," ",C30)</f>
        <v>UC Blue &amp; Gold HMO/UC Medicare Choice MAC</v>
      </c>
    </row>
    <row r="31" spans="1:23" ht="15.75">
      <c r="C31" s="68" t="s">
        <v>15</v>
      </c>
      <c r="D31" s="69" t="str">
        <f>VLOOKUP(J31, G83:I194, 2, FALSE)</f>
        <v>N/A</v>
      </c>
      <c r="E31" s="70" t="str">
        <f>VLOOKUP(J31, G83:I194, 3, FALSE)</f>
        <v>N/A</v>
      </c>
      <c r="F31" s="179" t="e">
        <f>IF(D31&lt;=(H19*E31), D31, ROUND(H19*E31,2))</f>
        <v>#VALUE!</v>
      </c>
      <c r="G31" s="180"/>
      <c r="H31" s="73" t="e">
        <f t="shared" si="0"/>
        <v>#VALUE!</v>
      </c>
      <c r="I31" s="74" t="e">
        <f>IF(H31=" ",IF(ROUND(H19*E31,2)-D31&lt;(D78),ROUND(H19*E31,2)-D31,(D78))," ")</f>
        <v>#VALUE!</v>
      </c>
      <c r="J31" s="2" t="str">
        <f>CONCATENATE(C17," ",C31)</f>
        <v>UC Blue &amp; Gold HMO/UC Medicare Choice MMM</v>
      </c>
    </row>
    <row r="32" spans="1:23" ht="16.5" thickBot="1">
      <c r="C32" s="68" t="s">
        <v>16</v>
      </c>
      <c r="D32" s="69">
        <f>VLOOKUP(J32, G84:I194, 2, FALSE)</f>
        <v>1483.37</v>
      </c>
      <c r="E32" s="70">
        <f>VLOOKUP(J32, G84:I194, 3, FALSE)</f>
        <v>1288.7599999999998</v>
      </c>
      <c r="F32" s="179">
        <f>IF(D32&lt;=(H19*E32), D32, ROUND(H19*E32,2))</f>
        <v>1095.45</v>
      </c>
      <c r="G32" s="180"/>
      <c r="H32" s="75">
        <f t="shared" si="0"/>
        <v>387.91999999999985</v>
      </c>
      <c r="I32" s="76" t="str">
        <f>IF(H32=" ",IF(ROUND(H19*E32,2)-D32&lt;(D79),ROUND(H19*E32,2)-D32,(D79))," ")</f>
        <v xml:space="preserve"> </v>
      </c>
      <c r="J32" s="2" t="str">
        <f>CONCATENATE(C17," ",C32)</f>
        <v>UC Blue &amp; Gold HMO/UC Medicare Choice MMC</v>
      </c>
    </row>
    <row r="33" spans="3:17" ht="15.95" customHeight="1" thickTop="1">
      <c r="C33" s="68"/>
      <c r="D33" s="156"/>
      <c r="E33" s="156"/>
      <c r="F33" s="157"/>
      <c r="G33" s="157"/>
      <c r="H33" s="158"/>
      <c r="I33" s="159"/>
    </row>
    <row r="34" spans="3:17" ht="15.95" customHeight="1">
      <c r="C34" s="191" t="s">
        <v>249</v>
      </c>
      <c r="D34" s="191"/>
      <c r="E34" s="191"/>
      <c r="F34" s="191"/>
      <c r="G34" s="191"/>
      <c r="H34" s="191"/>
      <c r="I34" s="191"/>
    </row>
    <row r="35" spans="3:17" ht="12" customHeight="1">
      <c r="C35" s="155"/>
      <c r="D35" s="155"/>
      <c r="E35" s="155"/>
      <c r="F35" s="155"/>
      <c r="G35" s="155"/>
      <c r="H35" s="155"/>
      <c r="I35" s="155"/>
    </row>
    <row r="36" spans="3:17" ht="27.75" customHeight="1">
      <c r="C36" s="172" t="s">
        <v>237</v>
      </c>
      <c r="D36" s="173"/>
      <c r="E36" s="173"/>
      <c r="F36" s="173"/>
      <c r="G36" s="173"/>
      <c r="H36" s="173"/>
      <c r="I36" s="173"/>
    </row>
    <row r="37" spans="3:17" s="2" customFormat="1" ht="16.5" customHeight="1">
      <c r="E37" s="12"/>
      <c r="F37" s="12"/>
      <c r="K37" s="80"/>
      <c r="L37" s="80"/>
      <c r="M37" s="80"/>
      <c r="N37" s="80"/>
      <c r="O37" s="80"/>
      <c r="P37" s="80"/>
      <c r="Q37" s="80"/>
    </row>
    <row r="38" spans="3:17" s="2" customFormat="1" ht="14.1" customHeight="1">
      <c r="C38" s="13" t="s">
        <v>17</v>
      </c>
      <c r="D38" s="14" t="s">
        <v>18</v>
      </c>
      <c r="E38" s="15"/>
      <c r="F38" s="15"/>
      <c r="G38" s="5"/>
      <c r="H38" s="168" t="s">
        <v>19</v>
      </c>
      <c r="I38" s="169"/>
      <c r="K38" s="80"/>
      <c r="L38" s="80"/>
      <c r="M38" s="80"/>
      <c r="N38" s="80"/>
      <c r="O38" s="80"/>
      <c r="P38" s="80"/>
      <c r="Q38" s="80"/>
    </row>
    <row r="39" spans="3:17" s="2" customFormat="1" ht="14.1" customHeight="1">
      <c r="C39" s="16"/>
      <c r="D39" s="14" t="s">
        <v>20</v>
      </c>
      <c r="E39" s="15"/>
      <c r="F39" s="15"/>
      <c r="G39" s="5"/>
      <c r="H39" s="170" t="s">
        <v>21</v>
      </c>
      <c r="I39" s="171"/>
      <c r="K39" s="80"/>
      <c r="L39" s="80"/>
      <c r="M39" s="80"/>
      <c r="N39" s="80"/>
      <c r="O39" s="80"/>
      <c r="P39" s="80"/>
      <c r="Q39" s="80"/>
    </row>
    <row r="40" spans="3:17" s="2" customFormat="1" ht="14.1" customHeight="1">
      <c r="C40" s="16"/>
      <c r="D40" s="14" t="s">
        <v>22</v>
      </c>
      <c r="E40" s="15"/>
      <c r="F40" s="15"/>
      <c r="G40" s="5"/>
      <c r="H40" s="170" t="s">
        <v>23</v>
      </c>
      <c r="I40" s="171"/>
      <c r="K40" s="80"/>
      <c r="L40" s="80"/>
      <c r="M40" s="80"/>
      <c r="N40" s="80"/>
      <c r="O40" s="80"/>
      <c r="P40" s="80"/>
      <c r="Q40" s="80"/>
    </row>
    <row r="41" spans="3:17" s="2" customFormat="1" ht="14.1" customHeight="1">
      <c r="C41" s="16"/>
      <c r="D41" s="14" t="s">
        <v>24</v>
      </c>
      <c r="E41" s="15"/>
      <c r="F41" s="15"/>
      <c r="G41" s="5"/>
      <c r="H41" s="170" t="s">
        <v>25</v>
      </c>
      <c r="I41" s="171"/>
      <c r="K41" s="80"/>
      <c r="L41" s="80"/>
      <c r="M41" s="80"/>
      <c r="N41" s="80"/>
      <c r="O41" s="80"/>
      <c r="P41" s="80"/>
      <c r="Q41" s="80"/>
    </row>
    <row r="42" spans="3:17" s="2" customFormat="1" ht="14.1" customHeight="1">
      <c r="C42" s="16"/>
      <c r="D42" s="14" t="s">
        <v>26</v>
      </c>
      <c r="E42" s="15"/>
      <c r="F42" s="15"/>
      <c r="G42" s="5"/>
      <c r="H42" s="164" t="s">
        <v>27</v>
      </c>
      <c r="I42" s="165"/>
      <c r="K42" s="80"/>
      <c r="L42" s="80"/>
      <c r="M42" s="80"/>
      <c r="N42" s="80"/>
      <c r="O42" s="80"/>
      <c r="P42" s="80"/>
      <c r="Q42" s="80"/>
    </row>
    <row r="43" spans="3:17" s="2" customFormat="1" ht="14.1" customHeight="1">
      <c r="C43" s="16"/>
      <c r="D43" s="14" t="s">
        <v>28</v>
      </c>
      <c r="E43" s="15"/>
      <c r="F43" s="15"/>
      <c r="G43" s="5"/>
      <c r="H43" s="15"/>
      <c r="I43" s="15"/>
      <c r="K43" s="80"/>
      <c r="L43" s="80"/>
      <c r="M43" s="80"/>
      <c r="N43" s="80"/>
      <c r="O43" s="80"/>
      <c r="P43" s="80"/>
      <c r="Q43" s="80"/>
    </row>
    <row r="44" spans="3:17" s="2" customFormat="1" ht="14.1" customHeight="1">
      <c r="C44" s="16"/>
      <c r="D44" s="14" t="s">
        <v>29</v>
      </c>
      <c r="E44" s="15"/>
      <c r="F44" s="15"/>
      <c r="G44" s="5"/>
      <c r="H44" s="15"/>
      <c r="I44" s="15"/>
      <c r="K44" s="80"/>
      <c r="L44" s="80"/>
      <c r="M44" s="80"/>
      <c r="N44" s="80"/>
      <c r="O44" s="80"/>
      <c r="P44" s="80"/>
      <c r="Q44" s="80"/>
    </row>
    <row r="45" spans="3:17" s="2" customFormat="1" ht="14.1" customHeight="1">
      <c r="C45" s="16"/>
      <c r="D45" s="14" t="s">
        <v>30</v>
      </c>
      <c r="E45" s="15"/>
      <c r="F45" s="15"/>
      <c r="G45" s="5"/>
      <c r="H45" s="15"/>
      <c r="I45" s="15"/>
      <c r="K45" s="80"/>
      <c r="L45" s="80"/>
      <c r="M45" s="80"/>
      <c r="N45" s="80"/>
      <c r="O45" s="80"/>
      <c r="P45" s="80"/>
      <c r="Q45" s="80"/>
    </row>
    <row r="46" spans="3:17" s="2" customFormat="1" ht="14.1" customHeight="1">
      <c r="C46" s="16"/>
      <c r="D46" s="14" t="s">
        <v>31</v>
      </c>
      <c r="E46" s="15"/>
      <c r="F46" s="15"/>
      <c r="G46" s="5"/>
      <c r="H46" s="15"/>
      <c r="I46" s="15"/>
      <c r="K46" s="80"/>
      <c r="L46" s="80"/>
      <c r="M46" s="80"/>
      <c r="N46" s="80"/>
      <c r="O46" s="80"/>
      <c r="P46" s="80"/>
      <c r="Q46" s="80"/>
    </row>
    <row r="47" spans="3:17" s="2" customFormat="1" ht="14.1" customHeight="1">
      <c r="C47" s="16"/>
      <c r="D47" s="86" t="s">
        <v>32</v>
      </c>
      <c r="E47" s="17"/>
      <c r="F47" s="15"/>
      <c r="G47" s="5"/>
      <c r="H47" s="15"/>
      <c r="I47" s="15"/>
      <c r="K47" s="80"/>
      <c r="L47" s="80"/>
      <c r="M47" s="80"/>
      <c r="N47" s="80"/>
      <c r="O47" s="80"/>
      <c r="P47" s="80"/>
      <c r="Q47" s="80"/>
    </row>
    <row r="48" spans="3:17" s="2" customFormat="1" ht="14.1" customHeight="1">
      <c r="C48" s="16"/>
      <c r="D48" s="14" t="s">
        <v>33</v>
      </c>
      <c r="E48" s="15"/>
      <c r="F48" s="15"/>
      <c r="G48" s="5"/>
      <c r="H48" s="15"/>
      <c r="I48" s="15"/>
      <c r="K48" s="80"/>
      <c r="L48" s="80"/>
      <c r="M48" s="80"/>
      <c r="N48" s="80"/>
      <c r="O48" s="80"/>
      <c r="P48" s="80"/>
      <c r="Q48" s="80"/>
    </row>
    <row r="49" spans="1:17" s="2" customFormat="1">
      <c r="B49" s="17"/>
      <c r="C49" s="5"/>
      <c r="D49" s="86" t="s">
        <v>34</v>
      </c>
      <c r="E49" s="5"/>
      <c r="F49" s="5"/>
      <c r="G49" s="5"/>
      <c r="H49" s="5"/>
      <c r="I49" s="5"/>
      <c r="K49" s="80"/>
      <c r="L49" s="80"/>
      <c r="M49" s="80"/>
      <c r="N49" s="80"/>
      <c r="O49" s="80"/>
      <c r="P49" s="80"/>
      <c r="Q49" s="80"/>
    </row>
    <row r="50" spans="1:17" s="2" customFormat="1" ht="16.5" customHeight="1">
      <c r="A50" s="17"/>
      <c r="B50" s="17"/>
      <c r="C50" s="17"/>
      <c r="D50" s="18"/>
      <c r="E50" s="17"/>
      <c r="F50" s="17"/>
      <c r="G50" s="17"/>
      <c r="H50" s="17"/>
      <c r="I50" s="17"/>
      <c r="K50" s="80"/>
      <c r="L50" s="80"/>
      <c r="M50" s="80"/>
      <c r="N50" s="80"/>
      <c r="O50" s="80"/>
      <c r="P50" s="80"/>
      <c r="Q50" s="80"/>
    </row>
    <row r="51" spans="1:17" s="28" customFormat="1" ht="12.75" customHeight="1">
      <c r="C51" s="163" t="s">
        <v>195</v>
      </c>
      <c r="D51" s="163"/>
      <c r="E51" s="163"/>
      <c r="F51" s="163"/>
      <c r="G51" s="163"/>
      <c r="H51" s="163"/>
      <c r="I51" s="163"/>
      <c r="K51" s="80"/>
      <c r="L51" s="80"/>
      <c r="M51" s="80"/>
      <c r="N51" s="80"/>
      <c r="O51" s="80"/>
      <c r="P51" s="80"/>
      <c r="Q51" s="80"/>
    </row>
    <row r="52" spans="1:17" s="80" customFormat="1" ht="16.5" customHeight="1"/>
    <row r="53" spans="1:17" s="80" customFormat="1" ht="89.25" customHeight="1"/>
    <row r="54" spans="1:17" s="80" customFormat="1" ht="221.25" customHeight="1">
      <c r="A54" s="134"/>
      <c r="B54" s="134"/>
      <c r="C54" s="185" t="s">
        <v>238</v>
      </c>
      <c r="D54" s="186"/>
      <c r="E54" s="186"/>
      <c r="F54" s="186"/>
      <c r="G54" s="186"/>
      <c r="H54" s="186"/>
      <c r="I54" s="186"/>
      <c r="J54" s="134"/>
      <c r="K54" s="134"/>
    </row>
    <row r="55" spans="1:17" s="2" customFormat="1" ht="27.75" customHeight="1">
      <c r="D55" s="2" t="s">
        <v>250</v>
      </c>
      <c r="H55" s="154" t="str">
        <f>IF(C11=D55,"Group 1", IF(C11=D56,"Group 2",IF(C11=D57,"Group 3",TRUE)))</f>
        <v>Group 2</v>
      </c>
    </row>
    <row r="56" spans="1:17" s="2" customFormat="1" ht="15" customHeight="1">
      <c r="D56" s="2" t="s">
        <v>251</v>
      </c>
    </row>
    <row r="57" spans="1:17" s="2" customFormat="1" ht="15" customHeight="1">
      <c r="D57" s="2" t="s">
        <v>252</v>
      </c>
    </row>
    <row r="58" spans="1:17" s="2" customFormat="1" ht="15" customHeight="1"/>
    <row r="59" spans="1:17" s="2" customFormat="1" ht="15" customHeight="1"/>
    <row r="60" spans="1:17" s="2" customFormat="1">
      <c r="C60" s="2">
        <v>10</v>
      </c>
      <c r="D60" s="140">
        <v>0.5</v>
      </c>
      <c r="E60" s="140"/>
      <c r="F60" s="140"/>
      <c r="G60" s="22" t="s">
        <v>183</v>
      </c>
    </row>
    <row r="61" spans="1:17" s="2" customFormat="1">
      <c r="C61" s="2">
        <v>11</v>
      </c>
      <c r="D61" s="140">
        <v>0.55000000000000004</v>
      </c>
      <c r="E61" s="140"/>
      <c r="F61" s="140"/>
      <c r="G61" s="22" t="s">
        <v>147</v>
      </c>
    </row>
    <row r="62" spans="1:17" s="2" customFormat="1">
      <c r="C62" s="2">
        <v>12</v>
      </c>
      <c r="D62" s="140">
        <v>0.6</v>
      </c>
      <c r="E62" s="140"/>
      <c r="F62" s="140"/>
      <c r="G62" s="22" t="s">
        <v>197</v>
      </c>
    </row>
    <row r="63" spans="1:17" s="2" customFormat="1">
      <c r="C63" s="2">
        <v>13</v>
      </c>
      <c r="D63" s="140">
        <v>0.65</v>
      </c>
      <c r="E63" s="140"/>
      <c r="F63" s="140"/>
      <c r="G63" s="22" t="s">
        <v>35</v>
      </c>
    </row>
    <row r="64" spans="1:17" s="2" customFormat="1">
      <c r="C64" s="2">
        <v>14</v>
      </c>
      <c r="D64" s="140">
        <v>0.7</v>
      </c>
      <c r="E64" s="140"/>
      <c r="F64" s="140"/>
      <c r="G64" s="22" t="s">
        <v>171</v>
      </c>
    </row>
    <row r="65" spans="3:9" s="2" customFormat="1">
      <c r="C65" s="2">
        <v>15</v>
      </c>
      <c r="D65" s="140">
        <v>0.75</v>
      </c>
      <c r="E65" s="140"/>
      <c r="F65" s="140"/>
      <c r="G65" s="22" t="s">
        <v>159</v>
      </c>
    </row>
    <row r="66" spans="3:9" s="2" customFormat="1">
      <c r="C66" s="2">
        <v>16</v>
      </c>
      <c r="D66" s="140">
        <v>0.8</v>
      </c>
      <c r="E66" s="140"/>
      <c r="F66" s="140"/>
      <c r="G66" s="2" t="s">
        <v>196</v>
      </c>
    </row>
    <row r="67" spans="3:9" s="2" customFormat="1">
      <c r="C67" s="2">
        <v>17</v>
      </c>
      <c r="D67" s="140">
        <v>0.85</v>
      </c>
      <c r="E67" s="140"/>
      <c r="F67" s="140"/>
      <c r="G67" s="2" t="s">
        <v>36</v>
      </c>
    </row>
    <row r="68" spans="3:9" s="2" customFormat="1">
      <c r="C68" s="2">
        <v>18</v>
      </c>
      <c r="D68" s="140">
        <v>0.9</v>
      </c>
      <c r="E68" s="140"/>
      <c r="F68" s="140"/>
      <c r="G68" s="2" t="s">
        <v>37</v>
      </c>
    </row>
    <row r="69" spans="3:9" s="2" customFormat="1">
      <c r="C69" s="2">
        <v>19</v>
      </c>
      <c r="D69" s="140">
        <v>0.95</v>
      </c>
      <c r="E69" s="140"/>
      <c r="F69" s="140"/>
      <c r="G69" s="22" t="s">
        <v>38</v>
      </c>
    </row>
    <row r="70" spans="3:9" s="2" customFormat="1">
      <c r="C70" s="2">
        <v>20</v>
      </c>
      <c r="D70" s="140">
        <v>1</v>
      </c>
      <c r="E70" s="140"/>
      <c r="F70" s="140"/>
      <c r="G70" s="22" t="s">
        <v>135</v>
      </c>
    </row>
    <row r="71" spans="3:9" s="2" customFormat="1"/>
    <row r="72" spans="3:9" s="2" customFormat="1">
      <c r="D72" s="141" t="s">
        <v>39</v>
      </c>
    </row>
    <row r="73" spans="3:9" s="2" customFormat="1">
      <c r="C73" s="22" t="s">
        <v>10</v>
      </c>
      <c r="D73" s="142">
        <v>164.9</v>
      </c>
      <c r="G73" s="143" t="s">
        <v>40</v>
      </c>
      <c r="H73" s="143" t="s">
        <v>41</v>
      </c>
      <c r="I73" s="143" t="s">
        <v>42</v>
      </c>
    </row>
    <row r="74" spans="3:9" s="2" customFormat="1">
      <c r="C74" s="22" t="s">
        <v>11</v>
      </c>
      <c r="D74" s="142">
        <f>2*D73</f>
        <v>329.8</v>
      </c>
      <c r="E74" s="2">
        <v>1310</v>
      </c>
      <c r="G74" s="22" t="s">
        <v>172</v>
      </c>
      <c r="H74" s="144">
        <v>794.36</v>
      </c>
      <c r="I74" s="144">
        <v>447.7</v>
      </c>
    </row>
    <row r="75" spans="3:9" s="2" customFormat="1">
      <c r="C75" s="22" t="s">
        <v>12</v>
      </c>
      <c r="D75" s="142">
        <f>D73</f>
        <v>164.9</v>
      </c>
      <c r="E75" s="2">
        <v>1310</v>
      </c>
      <c r="G75" s="22" t="s">
        <v>173</v>
      </c>
      <c r="H75" s="144">
        <v>1429.85</v>
      </c>
      <c r="I75" s="144">
        <v>805.8599999999999</v>
      </c>
    </row>
    <row r="76" spans="3:9" s="2" customFormat="1">
      <c r="C76" s="22" t="s">
        <v>13</v>
      </c>
      <c r="D76" s="142">
        <f>D73</f>
        <v>164.9</v>
      </c>
      <c r="E76" s="2">
        <v>1310</v>
      </c>
      <c r="G76" s="22" t="s">
        <v>174</v>
      </c>
      <c r="H76" s="144">
        <v>1668.16</v>
      </c>
      <c r="I76" s="144">
        <v>884.2700000000001</v>
      </c>
    </row>
    <row r="77" spans="3:9" s="2" customFormat="1">
      <c r="C77" s="22" t="s">
        <v>14</v>
      </c>
      <c r="D77" s="142">
        <f>D73</f>
        <v>164.9</v>
      </c>
      <c r="E77" s="2">
        <v>1310</v>
      </c>
      <c r="G77" s="22" t="s">
        <v>175</v>
      </c>
      <c r="H77" s="144">
        <v>2303.65</v>
      </c>
      <c r="I77" s="144">
        <v>1242.43</v>
      </c>
    </row>
    <row r="78" spans="3:9" s="2" customFormat="1">
      <c r="C78" s="22" t="s">
        <v>15</v>
      </c>
      <c r="D78" s="142">
        <f>3*D73</f>
        <v>494.70000000000005</v>
      </c>
      <c r="E78" s="2">
        <v>1310</v>
      </c>
      <c r="G78" s="22" t="s">
        <v>176</v>
      </c>
      <c r="H78" s="144" t="s">
        <v>43</v>
      </c>
      <c r="I78" s="144" t="s">
        <v>43</v>
      </c>
    </row>
    <row r="79" spans="3:9" s="2" customFormat="1">
      <c r="C79" s="22" t="s">
        <v>16</v>
      </c>
      <c r="D79" s="142">
        <f>2*D73</f>
        <v>329.8</v>
      </c>
      <c r="E79" s="2">
        <v>1310</v>
      </c>
      <c r="G79" s="22" t="s">
        <v>177</v>
      </c>
      <c r="H79" s="144" t="s">
        <v>43</v>
      </c>
      <c r="I79" s="144" t="s">
        <v>43</v>
      </c>
    </row>
    <row r="80" spans="3:9" s="2" customFormat="1">
      <c r="E80" s="2">
        <v>1310</v>
      </c>
      <c r="G80" s="22" t="s">
        <v>178</v>
      </c>
      <c r="H80" s="144" t="s">
        <v>43</v>
      </c>
      <c r="I80" s="144" t="s">
        <v>43</v>
      </c>
    </row>
    <row r="81" spans="5:9" s="2" customFormat="1">
      <c r="E81" s="2">
        <v>1310</v>
      </c>
      <c r="G81" s="22" t="s">
        <v>179</v>
      </c>
      <c r="H81" s="144" t="s">
        <v>43</v>
      </c>
      <c r="I81" s="144" t="s">
        <v>43</v>
      </c>
    </row>
    <row r="82" spans="5:9" s="2" customFormat="1">
      <c r="E82" s="2">
        <v>1310</v>
      </c>
      <c r="G82" s="22" t="s">
        <v>180</v>
      </c>
      <c r="H82" s="144" t="s">
        <v>43</v>
      </c>
      <c r="I82" s="144" t="s">
        <v>43</v>
      </c>
    </row>
    <row r="83" spans="5:9" s="2" customFormat="1">
      <c r="E83" s="2">
        <v>1310</v>
      </c>
      <c r="G83" s="22" t="s">
        <v>181</v>
      </c>
      <c r="H83" s="144" t="s">
        <v>43</v>
      </c>
      <c r="I83" s="144" t="s">
        <v>43</v>
      </c>
    </row>
    <row r="84" spans="5:9" s="2" customFormat="1">
      <c r="E84" s="2">
        <v>1310</v>
      </c>
      <c r="G84" s="22" t="s">
        <v>182</v>
      </c>
      <c r="H84" s="144" t="s">
        <v>43</v>
      </c>
      <c r="I84" s="144" t="s">
        <v>43</v>
      </c>
    </row>
    <row r="85" spans="5:9" s="2" customFormat="1">
      <c r="E85" s="2">
        <v>1330</v>
      </c>
      <c r="G85" s="22" t="s">
        <v>44</v>
      </c>
      <c r="H85" s="144" t="s">
        <v>43</v>
      </c>
      <c r="I85" s="144" t="s">
        <v>43</v>
      </c>
    </row>
    <row r="86" spans="5:9" s="2" customFormat="1">
      <c r="E86" s="2">
        <v>1330</v>
      </c>
      <c r="G86" s="22" t="s">
        <v>45</v>
      </c>
      <c r="H86" s="144" t="s">
        <v>43</v>
      </c>
      <c r="I86" s="144" t="s">
        <v>43</v>
      </c>
    </row>
    <row r="87" spans="5:9" s="2" customFormat="1">
      <c r="E87" s="2">
        <v>1330</v>
      </c>
      <c r="G87" s="22" t="s">
        <v>46</v>
      </c>
      <c r="H87" s="144" t="s">
        <v>43</v>
      </c>
      <c r="I87" s="144" t="s">
        <v>43</v>
      </c>
    </row>
    <row r="88" spans="5:9" s="2" customFormat="1">
      <c r="E88" s="2">
        <v>1330</v>
      </c>
      <c r="G88" s="22" t="s">
        <v>47</v>
      </c>
      <c r="H88" s="144" t="s">
        <v>43</v>
      </c>
      <c r="I88" s="144" t="s">
        <v>43</v>
      </c>
    </row>
    <row r="89" spans="5:9" s="2" customFormat="1">
      <c r="E89" s="2">
        <v>1330</v>
      </c>
      <c r="G89" s="22" t="s">
        <v>48</v>
      </c>
      <c r="H89" s="144">
        <v>460.31</v>
      </c>
      <c r="I89" s="144">
        <v>370.1</v>
      </c>
    </row>
    <row r="90" spans="5:9" s="2" customFormat="1">
      <c r="E90" s="2">
        <v>1330</v>
      </c>
      <c r="G90" s="22" t="s">
        <v>49</v>
      </c>
      <c r="H90" s="144">
        <v>920.62</v>
      </c>
      <c r="I90" s="144">
        <v>740.2</v>
      </c>
    </row>
    <row r="91" spans="5:9" s="2" customFormat="1">
      <c r="E91" s="2">
        <v>1330</v>
      </c>
      <c r="G91" s="22" t="s">
        <v>50</v>
      </c>
      <c r="H91" s="144" t="s">
        <v>43</v>
      </c>
      <c r="I91" s="144" t="s">
        <v>43</v>
      </c>
    </row>
    <row r="92" spans="5:9" s="2" customFormat="1">
      <c r="E92" s="2">
        <v>1330</v>
      </c>
      <c r="G92" s="22" t="s">
        <v>51</v>
      </c>
      <c r="H92" s="144" t="s">
        <v>43</v>
      </c>
      <c r="I92" s="144" t="s">
        <v>43</v>
      </c>
    </row>
    <row r="93" spans="5:9" s="2" customFormat="1">
      <c r="E93" s="2">
        <v>1330</v>
      </c>
      <c r="G93" s="22" t="s">
        <v>52</v>
      </c>
      <c r="H93" s="144" t="s">
        <v>43</v>
      </c>
      <c r="I93" s="144" t="s">
        <v>43</v>
      </c>
    </row>
    <row r="94" spans="5:9" s="2" customFormat="1">
      <c r="E94" s="2">
        <v>1330</v>
      </c>
      <c r="G94" s="22" t="s">
        <v>53</v>
      </c>
      <c r="H94" s="144">
        <v>1380.93</v>
      </c>
      <c r="I94" s="144">
        <v>1110.3000000000002</v>
      </c>
    </row>
    <row r="95" spans="5:9" s="2" customFormat="1">
      <c r="E95" s="2">
        <v>1330</v>
      </c>
      <c r="G95" s="22" t="s">
        <v>54</v>
      </c>
      <c r="H95" s="144" t="s">
        <v>43</v>
      </c>
      <c r="I95" s="144" t="s">
        <v>43</v>
      </c>
    </row>
    <row r="96" spans="5:9" s="2" customFormat="1">
      <c r="E96" s="2">
        <v>1340</v>
      </c>
      <c r="G96" s="22" t="s">
        <v>55</v>
      </c>
      <c r="H96" s="144" t="s">
        <v>43</v>
      </c>
      <c r="I96" s="144" t="s">
        <v>43</v>
      </c>
    </row>
    <row r="97" spans="5:9" s="2" customFormat="1">
      <c r="E97" s="2">
        <v>1340</v>
      </c>
      <c r="G97" s="22" t="s">
        <v>56</v>
      </c>
      <c r="H97" s="144" t="s">
        <v>43</v>
      </c>
      <c r="I97" s="144" t="s">
        <v>43</v>
      </c>
    </row>
    <row r="98" spans="5:9" s="2" customFormat="1">
      <c r="E98" s="2">
        <v>1340</v>
      </c>
      <c r="G98" s="22" t="s">
        <v>57</v>
      </c>
      <c r="H98" s="144" t="s">
        <v>43</v>
      </c>
      <c r="I98" s="144" t="s">
        <v>43</v>
      </c>
    </row>
    <row r="99" spans="5:9" s="2" customFormat="1">
      <c r="E99" s="2">
        <v>1340</v>
      </c>
      <c r="G99" s="22" t="s">
        <v>58</v>
      </c>
      <c r="H99" s="144" t="s">
        <v>43</v>
      </c>
      <c r="I99" s="144" t="s">
        <v>43</v>
      </c>
    </row>
    <row r="100" spans="5:9" s="2" customFormat="1">
      <c r="E100" s="2">
        <v>1340</v>
      </c>
      <c r="G100" s="22" t="s">
        <v>59</v>
      </c>
      <c r="H100" s="144">
        <v>124.41</v>
      </c>
      <c r="I100" s="144">
        <v>370.1</v>
      </c>
    </row>
    <row r="101" spans="5:9" s="2" customFormat="1">
      <c r="E101" s="2">
        <v>1340</v>
      </c>
      <c r="G101" s="22" t="s">
        <v>60</v>
      </c>
      <c r="H101" s="144">
        <v>248.82</v>
      </c>
      <c r="I101" s="144">
        <v>740.2</v>
      </c>
    </row>
    <row r="102" spans="5:9" s="2" customFormat="1">
      <c r="E102" s="2">
        <v>1340</v>
      </c>
      <c r="G102" s="22" t="s">
        <v>61</v>
      </c>
      <c r="H102" s="144" t="s">
        <v>43</v>
      </c>
      <c r="I102" s="144" t="s">
        <v>43</v>
      </c>
    </row>
    <row r="103" spans="5:9" s="2" customFormat="1">
      <c r="E103" s="2">
        <v>1340</v>
      </c>
      <c r="G103" s="22" t="s">
        <v>62</v>
      </c>
      <c r="H103" s="144" t="s">
        <v>43</v>
      </c>
      <c r="I103" s="144" t="s">
        <v>43</v>
      </c>
    </row>
    <row r="104" spans="5:9" s="2" customFormat="1">
      <c r="E104" s="2">
        <v>1340</v>
      </c>
      <c r="G104" s="22" t="s">
        <v>63</v>
      </c>
      <c r="H104" s="144" t="s">
        <v>43</v>
      </c>
      <c r="I104" s="144" t="s">
        <v>43</v>
      </c>
    </row>
    <row r="105" spans="5:9" s="2" customFormat="1">
      <c r="E105" s="2">
        <v>1340</v>
      </c>
      <c r="G105" s="22" t="s">
        <v>64</v>
      </c>
      <c r="H105" s="144">
        <v>373.23</v>
      </c>
      <c r="I105" s="144">
        <v>1110.3000000000002</v>
      </c>
    </row>
    <row r="106" spans="5:9" s="2" customFormat="1">
      <c r="E106" s="2">
        <v>1340</v>
      </c>
      <c r="G106" s="22" t="s">
        <v>65</v>
      </c>
      <c r="H106" s="144" t="s">
        <v>43</v>
      </c>
      <c r="I106" s="144" t="s">
        <v>43</v>
      </c>
    </row>
    <row r="107" spans="5:9" s="2" customFormat="1">
      <c r="E107" s="2">
        <v>1300</v>
      </c>
      <c r="G107" s="22" t="s">
        <v>184</v>
      </c>
      <c r="H107" s="144">
        <v>317.77999999999997</v>
      </c>
      <c r="I107" s="144">
        <v>647.39999999999986</v>
      </c>
    </row>
    <row r="108" spans="5:9" s="2" customFormat="1">
      <c r="E108" s="2">
        <v>1300</v>
      </c>
      <c r="G108" s="22" t="s">
        <v>185</v>
      </c>
      <c r="H108" s="144">
        <v>572</v>
      </c>
      <c r="I108" s="144">
        <v>1165.3200000000002</v>
      </c>
    </row>
    <row r="109" spans="5:9" s="2" customFormat="1">
      <c r="E109" s="2">
        <v>1300</v>
      </c>
      <c r="G109" s="22" t="s">
        <v>186</v>
      </c>
      <c r="H109" s="144">
        <v>667.34</v>
      </c>
      <c r="I109" s="144">
        <v>1303.6399999999999</v>
      </c>
    </row>
    <row r="110" spans="5:9" s="2" customFormat="1">
      <c r="E110" s="2">
        <v>1300</v>
      </c>
      <c r="G110" s="22" t="s">
        <v>187</v>
      </c>
      <c r="H110" s="144">
        <v>921.56</v>
      </c>
      <c r="I110" s="144">
        <v>1821.5600000000002</v>
      </c>
    </row>
    <row r="111" spans="5:9" s="2" customFormat="1">
      <c r="E111" s="2">
        <v>1300</v>
      </c>
      <c r="G111" s="22" t="s">
        <v>188</v>
      </c>
      <c r="H111" s="144" t="s">
        <v>43</v>
      </c>
      <c r="I111" s="144" t="s">
        <v>43</v>
      </c>
    </row>
    <row r="112" spans="5:9" s="2" customFormat="1">
      <c r="E112" s="2">
        <v>1300</v>
      </c>
      <c r="G112" s="22" t="s">
        <v>189</v>
      </c>
      <c r="H112" s="144" t="s">
        <v>43</v>
      </c>
      <c r="I112" s="144" t="s">
        <v>43</v>
      </c>
    </row>
    <row r="113" spans="5:9" s="2" customFormat="1">
      <c r="E113" s="2">
        <v>1300</v>
      </c>
      <c r="G113" s="22" t="s">
        <v>190</v>
      </c>
      <c r="H113" s="144">
        <v>714.53</v>
      </c>
      <c r="I113" s="144">
        <v>888.0200000000001</v>
      </c>
    </row>
    <row r="114" spans="5:9" s="2" customFormat="1">
      <c r="E114" s="2">
        <v>1300</v>
      </c>
      <c r="G114" s="22" t="s">
        <v>191</v>
      </c>
      <c r="H114" s="144">
        <v>809.87</v>
      </c>
      <c r="I114" s="144">
        <v>1026.3400000000001</v>
      </c>
    </row>
    <row r="115" spans="5:9" s="2" customFormat="1">
      <c r="E115" s="2">
        <v>1300</v>
      </c>
      <c r="G115" s="22" t="s">
        <v>192</v>
      </c>
      <c r="H115" s="144">
        <v>1064.0899999999999</v>
      </c>
      <c r="I115" s="144">
        <v>1544.2599999999998</v>
      </c>
    </row>
    <row r="116" spans="5:9" s="2" customFormat="1">
      <c r="E116" s="2">
        <v>1300</v>
      </c>
      <c r="G116" s="22" t="s">
        <v>193</v>
      </c>
      <c r="H116" s="144" t="s">
        <v>43</v>
      </c>
      <c r="I116" s="144" t="s">
        <v>43</v>
      </c>
    </row>
    <row r="117" spans="5:9" s="2" customFormat="1">
      <c r="E117" s="2">
        <v>1300</v>
      </c>
      <c r="G117" s="22" t="s">
        <v>194</v>
      </c>
      <c r="H117" s="144">
        <v>1174.8399999999999</v>
      </c>
      <c r="I117" s="144">
        <v>1258.1199999999999</v>
      </c>
    </row>
    <row r="118" spans="5:9" s="2" customFormat="1">
      <c r="E118" s="2">
        <v>4805</v>
      </c>
      <c r="G118" s="22" t="s">
        <v>198</v>
      </c>
      <c r="H118" s="144">
        <v>981.19</v>
      </c>
      <c r="I118" s="144">
        <v>685.7</v>
      </c>
    </row>
    <row r="119" spans="5:9" s="2" customFormat="1">
      <c r="E119" s="2">
        <v>4805</v>
      </c>
      <c r="G119" s="22" t="s">
        <v>199</v>
      </c>
      <c r="H119" s="144">
        <v>1766.14</v>
      </c>
      <c r="I119" s="144">
        <v>1234.2600000000002</v>
      </c>
    </row>
    <row r="120" spans="5:9" s="2" customFormat="1">
      <c r="E120" s="2">
        <v>4805</v>
      </c>
      <c r="G120" s="22" t="s">
        <v>200</v>
      </c>
      <c r="H120" s="144">
        <v>2060.5</v>
      </c>
      <c r="I120" s="144">
        <v>1384.0700000000002</v>
      </c>
    </row>
    <row r="121" spans="5:9" s="2" customFormat="1">
      <c r="E121" s="2">
        <v>4805</v>
      </c>
      <c r="G121" s="22" t="s">
        <v>201</v>
      </c>
      <c r="H121" s="144">
        <v>2845.45</v>
      </c>
      <c r="I121" s="144">
        <v>1932.6299999999997</v>
      </c>
    </row>
    <row r="122" spans="5:9" s="2" customFormat="1">
      <c r="E122" s="2">
        <v>4805</v>
      </c>
      <c r="G122" s="22" t="s">
        <v>202</v>
      </c>
      <c r="H122" s="144" t="s">
        <v>43</v>
      </c>
      <c r="I122" s="144" t="s">
        <v>43</v>
      </c>
    </row>
    <row r="123" spans="5:9" s="2" customFormat="1">
      <c r="E123" s="2">
        <v>4805</v>
      </c>
      <c r="G123" s="22" t="s">
        <v>203</v>
      </c>
      <c r="H123" s="144" t="s">
        <v>43</v>
      </c>
      <c r="I123" s="144" t="s">
        <v>43</v>
      </c>
    </row>
    <row r="124" spans="5:9" s="2" customFormat="1">
      <c r="E124" s="2">
        <v>4805</v>
      </c>
      <c r="G124" s="22" t="s">
        <v>204</v>
      </c>
      <c r="H124" s="144">
        <v>1134.1600000000001</v>
      </c>
      <c r="I124" s="144">
        <v>918.6600000000002</v>
      </c>
    </row>
    <row r="125" spans="5:9" s="2" customFormat="1">
      <c r="E125" s="2">
        <v>4805</v>
      </c>
      <c r="G125" s="22" t="s">
        <v>205</v>
      </c>
      <c r="H125" s="144">
        <v>1428.52</v>
      </c>
      <c r="I125" s="144">
        <v>1068.47</v>
      </c>
    </row>
    <row r="126" spans="5:9" s="2" customFormat="1">
      <c r="E126" s="2">
        <v>4805</v>
      </c>
      <c r="G126" s="22" t="s">
        <v>206</v>
      </c>
      <c r="H126" s="144">
        <v>2213.4699999999998</v>
      </c>
      <c r="I126" s="144">
        <v>1617.0299999999997</v>
      </c>
    </row>
    <row r="127" spans="5:9" s="2" customFormat="1">
      <c r="E127" s="2">
        <v>4805</v>
      </c>
      <c r="G127" s="22" t="s">
        <v>207</v>
      </c>
      <c r="H127" s="144" t="s">
        <v>43</v>
      </c>
      <c r="I127" s="144" t="s">
        <v>43</v>
      </c>
    </row>
    <row r="128" spans="5:9" s="2" customFormat="1">
      <c r="E128" s="2">
        <v>4805</v>
      </c>
      <c r="G128" s="22" t="s">
        <v>208</v>
      </c>
      <c r="H128" s="144">
        <v>1483.37</v>
      </c>
      <c r="I128" s="144">
        <v>1288.7599999999998</v>
      </c>
    </row>
    <row r="129" spans="5:9" s="2" customFormat="1">
      <c r="E129" s="2">
        <v>1350</v>
      </c>
      <c r="G129" s="22" t="s">
        <v>160</v>
      </c>
      <c r="H129" s="144" t="s">
        <v>43</v>
      </c>
      <c r="I129" s="144" t="s">
        <v>43</v>
      </c>
    </row>
    <row r="130" spans="5:9" s="2" customFormat="1">
      <c r="E130" s="2">
        <v>1350</v>
      </c>
      <c r="G130" s="22" t="s">
        <v>161</v>
      </c>
      <c r="H130" s="144" t="s">
        <v>43</v>
      </c>
      <c r="I130" s="144" t="s">
        <v>43</v>
      </c>
    </row>
    <row r="131" spans="5:9" s="2" customFormat="1">
      <c r="E131" s="2">
        <v>1350</v>
      </c>
      <c r="G131" s="22" t="s">
        <v>162</v>
      </c>
      <c r="H131" s="144" t="s">
        <v>43</v>
      </c>
      <c r="I131" s="144" t="s">
        <v>43</v>
      </c>
    </row>
    <row r="132" spans="5:9" s="2" customFormat="1">
      <c r="E132" s="2">
        <v>1350</v>
      </c>
      <c r="G132" s="22" t="s">
        <v>163</v>
      </c>
      <c r="H132" s="144" t="s">
        <v>43</v>
      </c>
      <c r="I132" s="144" t="s">
        <v>43</v>
      </c>
    </row>
    <row r="133" spans="5:9" s="2" customFormat="1">
      <c r="E133" s="2">
        <v>1350</v>
      </c>
      <c r="G133" s="22" t="s">
        <v>164</v>
      </c>
      <c r="H133" s="144">
        <v>682.8</v>
      </c>
      <c r="I133" s="144">
        <v>370.09999999999997</v>
      </c>
    </row>
    <row r="134" spans="5:9" s="2" customFormat="1">
      <c r="E134" s="2">
        <v>1350</v>
      </c>
      <c r="G134" s="22" t="s">
        <v>165</v>
      </c>
      <c r="H134" s="144">
        <v>1365.6</v>
      </c>
      <c r="I134" s="144">
        <v>740.19999999999993</v>
      </c>
    </row>
    <row r="135" spans="5:9" s="2" customFormat="1">
      <c r="E135" s="2">
        <v>1350</v>
      </c>
      <c r="G135" s="22" t="s">
        <v>166</v>
      </c>
      <c r="H135" s="144" t="s">
        <v>43</v>
      </c>
      <c r="I135" s="144" t="s">
        <v>43</v>
      </c>
    </row>
    <row r="136" spans="5:9" s="2" customFormat="1">
      <c r="E136" s="2">
        <v>1350</v>
      </c>
      <c r="G136" s="22" t="s">
        <v>167</v>
      </c>
      <c r="H136" s="144" t="s">
        <v>43</v>
      </c>
      <c r="I136" s="144" t="s">
        <v>43</v>
      </c>
    </row>
    <row r="137" spans="5:9" s="2" customFormat="1">
      <c r="E137" s="2">
        <v>1350</v>
      </c>
      <c r="G137" s="22" t="s">
        <v>168</v>
      </c>
      <c r="H137" s="144" t="s">
        <v>43</v>
      </c>
      <c r="I137" s="144" t="s">
        <v>43</v>
      </c>
    </row>
    <row r="138" spans="5:9" s="2" customFormat="1">
      <c r="E138" s="2">
        <v>1350</v>
      </c>
      <c r="G138" s="22" t="s">
        <v>169</v>
      </c>
      <c r="H138" s="144">
        <v>2048.4</v>
      </c>
      <c r="I138" s="144">
        <v>1110.3000000000002</v>
      </c>
    </row>
    <row r="139" spans="5:9" s="2" customFormat="1">
      <c r="E139" s="2">
        <v>1350</v>
      </c>
      <c r="G139" s="22" t="s">
        <v>170</v>
      </c>
      <c r="H139" s="144" t="s">
        <v>43</v>
      </c>
      <c r="I139" s="144" t="s">
        <v>43</v>
      </c>
    </row>
    <row r="140" spans="5:9" s="2" customFormat="1">
      <c r="E140" s="2">
        <v>2100</v>
      </c>
      <c r="G140" s="22" t="s">
        <v>148</v>
      </c>
      <c r="H140" s="144">
        <v>793.52</v>
      </c>
      <c r="I140" s="144">
        <v>561.07999999999993</v>
      </c>
    </row>
    <row r="141" spans="5:9" s="2" customFormat="1">
      <c r="E141" s="2">
        <v>2100</v>
      </c>
      <c r="G141" s="22" t="s">
        <v>149</v>
      </c>
      <c r="H141" s="144">
        <v>1428.33</v>
      </c>
      <c r="I141" s="144">
        <v>1009.9499999999999</v>
      </c>
    </row>
    <row r="142" spans="5:9" s="2" customFormat="1">
      <c r="E142" s="2">
        <v>2100</v>
      </c>
      <c r="G142" s="22" t="s">
        <v>150</v>
      </c>
      <c r="H142" s="144">
        <v>1666.39</v>
      </c>
      <c r="I142" s="144">
        <v>1122.3700000000001</v>
      </c>
    </row>
    <row r="143" spans="5:9" s="2" customFormat="1">
      <c r="E143" s="2">
        <v>2100</v>
      </c>
      <c r="G143" s="22" t="s">
        <v>151</v>
      </c>
      <c r="H143" s="144">
        <v>2301.1999999999998</v>
      </c>
      <c r="I143" s="144">
        <v>1571.2399999999998</v>
      </c>
    </row>
    <row r="144" spans="5:9" s="2" customFormat="1">
      <c r="E144" s="2">
        <v>2100</v>
      </c>
      <c r="G144" s="22" t="s">
        <v>152</v>
      </c>
      <c r="H144" s="144">
        <v>247.55</v>
      </c>
      <c r="I144" s="144">
        <v>370.1</v>
      </c>
    </row>
    <row r="145" spans="5:9" s="2" customFormat="1">
      <c r="E145" s="2">
        <v>2100</v>
      </c>
      <c r="G145" s="22" t="s">
        <v>153</v>
      </c>
      <c r="H145" s="144">
        <v>495.1</v>
      </c>
      <c r="I145" s="144">
        <v>740.2</v>
      </c>
    </row>
    <row r="146" spans="5:9" s="2" customFormat="1">
      <c r="E146" s="2">
        <v>2100</v>
      </c>
      <c r="G146" s="22" t="s">
        <v>154</v>
      </c>
      <c r="H146" s="144">
        <v>882.36</v>
      </c>
      <c r="I146" s="144">
        <v>818.97000000000014</v>
      </c>
    </row>
    <row r="147" spans="5:9" s="2" customFormat="1">
      <c r="E147" s="2">
        <v>2100</v>
      </c>
      <c r="G147" s="22" t="s">
        <v>155</v>
      </c>
      <c r="H147" s="144">
        <v>1120.42</v>
      </c>
      <c r="I147" s="144">
        <v>931.39000000000033</v>
      </c>
    </row>
    <row r="148" spans="5:9" s="2" customFormat="1">
      <c r="E148" s="2">
        <v>2100</v>
      </c>
      <c r="G148" s="22" t="s">
        <v>156</v>
      </c>
      <c r="H148" s="144">
        <v>1755.23</v>
      </c>
      <c r="I148" s="144">
        <v>1380.2599999999998</v>
      </c>
    </row>
    <row r="149" spans="5:9" s="2" customFormat="1">
      <c r="E149" s="2">
        <v>2100</v>
      </c>
      <c r="G149" s="22" t="s">
        <v>157</v>
      </c>
      <c r="H149" s="144">
        <v>742.65</v>
      </c>
      <c r="I149" s="144">
        <v>1110.3</v>
      </c>
    </row>
    <row r="150" spans="5:9" s="2" customFormat="1">
      <c r="E150" s="2">
        <v>2100</v>
      </c>
      <c r="G150" s="22" t="s">
        <v>158</v>
      </c>
      <c r="H150" s="144">
        <v>1129.9100000000001</v>
      </c>
      <c r="I150" s="144">
        <v>1189.07</v>
      </c>
    </row>
    <row r="151" spans="5:9" s="2" customFormat="1">
      <c r="E151" s="2">
        <v>1320</v>
      </c>
      <c r="G151" s="22" t="s">
        <v>66</v>
      </c>
      <c r="H151" s="144">
        <v>1344.47</v>
      </c>
      <c r="I151" s="144">
        <v>929.26</v>
      </c>
    </row>
    <row r="152" spans="5:9" s="2" customFormat="1">
      <c r="E152" s="2">
        <v>1320</v>
      </c>
      <c r="G152" s="22" t="s">
        <v>67</v>
      </c>
      <c r="H152" s="144">
        <v>2420.0500000000002</v>
      </c>
      <c r="I152" s="144">
        <v>1672.67</v>
      </c>
    </row>
    <row r="153" spans="5:9" s="2" customFormat="1">
      <c r="E153" s="2">
        <v>1320</v>
      </c>
      <c r="G153" s="22" t="s">
        <v>68</v>
      </c>
      <c r="H153" s="144">
        <v>2823.39</v>
      </c>
      <c r="I153" s="144">
        <v>1895.5499999999997</v>
      </c>
    </row>
    <row r="154" spans="5:9" s="2" customFormat="1">
      <c r="E154" s="2">
        <v>1320</v>
      </c>
      <c r="G154" s="22" t="s">
        <v>69</v>
      </c>
      <c r="H154" s="144">
        <v>3898.97</v>
      </c>
      <c r="I154" s="144">
        <v>2638.96</v>
      </c>
    </row>
    <row r="155" spans="5:9" s="2" customFormat="1">
      <c r="E155" s="2">
        <v>1320</v>
      </c>
      <c r="G155" s="22" t="s">
        <v>70</v>
      </c>
      <c r="H155" s="144" t="s">
        <v>43</v>
      </c>
      <c r="I155" s="144" t="s">
        <v>43</v>
      </c>
    </row>
    <row r="156" spans="5:9" s="2" customFormat="1">
      <c r="E156" s="2">
        <v>1320</v>
      </c>
      <c r="G156" s="22" t="s">
        <v>71</v>
      </c>
      <c r="H156" s="144" t="s">
        <v>43</v>
      </c>
      <c r="I156" s="144" t="s">
        <v>43</v>
      </c>
    </row>
    <row r="157" spans="5:9" s="2" customFormat="1">
      <c r="E157" s="2">
        <v>1320</v>
      </c>
      <c r="G157" s="22" t="s">
        <v>72</v>
      </c>
      <c r="H157" s="144">
        <v>1535.89</v>
      </c>
      <c r="I157" s="144">
        <v>1113.5100000000002</v>
      </c>
    </row>
    <row r="158" spans="5:9" s="2" customFormat="1">
      <c r="E158" s="2">
        <v>1320</v>
      </c>
      <c r="G158" s="22" t="s">
        <v>73</v>
      </c>
      <c r="H158" s="144">
        <v>1939.23</v>
      </c>
      <c r="I158" s="144">
        <v>1336.39</v>
      </c>
    </row>
    <row r="159" spans="5:9" s="2" customFormat="1">
      <c r="E159" s="2">
        <v>1320</v>
      </c>
      <c r="G159" s="22" t="s">
        <v>74</v>
      </c>
      <c r="H159" s="144">
        <v>3014.81</v>
      </c>
      <c r="I159" s="144">
        <v>2079.7999999999997</v>
      </c>
    </row>
    <row r="160" spans="5:9" s="2" customFormat="1">
      <c r="E160" s="2">
        <v>1320</v>
      </c>
      <c r="G160" s="22" t="s">
        <v>75</v>
      </c>
      <c r="H160" s="144" t="s">
        <v>43</v>
      </c>
      <c r="I160" s="144" t="s">
        <v>43</v>
      </c>
    </row>
    <row r="161" spans="5:9" s="2" customFormat="1">
      <c r="E161" s="2">
        <v>1320</v>
      </c>
      <c r="G161" s="22" t="s">
        <v>76</v>
      </c>
      <c r="H161" s="144">
        <v>1996.2</v>
      </c>
      <c r="I161" s="144">
        <v>1483.61</v>
      </c>
    </row>
    <row r="162" spans="5:9" s="2" customFormat="1">
      <c r="E162" s="2">
        <v>9999</v>
      </c>
      <c r="G162" s="22" t="s">
        <v>209</v>
      </c>
      <c r="H162" s="144" t="s">
        <v>43</v>
      </c>
      <c r="I162" s="144" t="s">
        <v>43</v>
      </c>
    </row>
    <row r="163" spans="5:9" s="2" customFormat="1">
      <c r="E163" s="2">
        <v>9999</v>
      </c>
      <c r="G163" s="22" t="s">
        <v>210</v>
      </c>
      <c r="H163" s="144" t="s">
        <v>43</v>
      </c>
      <c r="I163" s="144" t="s">
        <v>43</v>
      </c>
    </row>
    <row r="164" spans="5:9" s="2" customFormat="1">
      <c r="E164" s="2">
        <v>9999</v>
      </c>
      <c r="G164" s="22" t="s">
        <v>211</v>
      </c>
      <c r="H164" s="144" t="s">
        <v>43</v>
      </c>
      <c r="I164" s="144" t="s">
        <v>43</v>
      </c>
    </row>
    <row r="165" spans="5:9" s="2" customFormat="1">
      <c r="E165" s="2">
        <v>9999</v>
      </c>
      <c r="G165" s="22" t="s">
        <v>212</v>
      </c>
      <c r="H165" s="144" t="s">
        <v>43</v>
      </c>
      <c r="I165" s="144" t="s">
        <v>43</v>
      </c>
    </row>
    <row r="166" spans="5:9" s="2" customFormat="1">
      <c r="E166" s="2">
        <v>9999</v>
      </c>
      <c r="G166" s="22" t="s">
        <v>213</v>
      </c>
      <c r="H166" s="144">
        <v>349.21</v>
      </c>
      <c r="I166" s="144">
        <v>370.1</v>
      </c>
    </row>
    <row r="167" spans="5:9" s="2" customFormat="1">
      <c r="E167" s="2">
        <v>9999</v>
      </c>
      <c r="G167" s="22" t="s">
        <v>214</v>
      </c>
      <c r="H167" s="144">
        <v>698.42</v>
      </c>
      <c r="I167" s="144">
        <v>740.2</v>
      </c>
    </row>
    <row r="168" spans="5:9" s="2" customFormat="1">
      <c r="E168" s="2">
        <v>9999</v>
      </c>
      <c r="G168" s="22" t="s">
        <v>215</v>
      </c>
      <c r="H168" s="144" t="s">
        <v>43</v>
      </c>
      <c r="I168" s="146" t="s">
        <v>43</v>
      </c>
    </row>
    <row r="169" spans="5:9" s="2" customFormat="1">
      <c r="E169" s="2">
        <v>9999</v>
      </c>
      <c r="G169" s="22" t="s">
        <v>216</v>
      </c>
      <c r="H169" s="144" t="s">
        <v>43</v>
      </c>
      <c r="I169" s="146" t="s">
        <v>43</v>
      </c>
    </row>
    <row r="170" spans="5:9" s="2" customFormat="1">
      <c r="E170" s="2">
        <v>9999</v>
      </c>
      <c r="G170" s="22" t="s">
        <v>217</v>
      </c>
      <c r="H170" s="144" t="s">
        <v>43</v>
      </c>
      <c r="I170" s="146" t="s">
        <v>43</v>
      </c>
    </row>
    <row r="171" spans="5:9" s="2" customFormat="1">
      <c r="E171" s="2">
        <v>9999</v>
      </c>
      <c r="G171" s="22" t="s">
        <v>218</v>
      </c>
      <c r="H171" s="144">
        <v>1047.6300000000001</v>
      </c>
      <c r="I171" s="144">
        <v>1110.3</v>
      </c>
    </row>
    <row r="172" spans="5:9" s="2" customFormat="1">
      <c r="E172" s="2">
        <v>9999</v>
      </c>
      <c r="G172" s="22" t="s">
        <v>219</v>
      </c>
      <c r="H172" s="144" t="s">
        <v>43</v>
      </c>
      <c r="I172" s="146" t="s">
        <v>43</v>
      </c>
    </row>
    <row r="173" spans="5:9" s="2" customFormat="1">
      <c r="E173" s="2">
        <v>5400</v>
      </c>
      <c r="G173" s="22" t="s">
        <v>77</v>
      </c>
      <c r="H173" s="144">
        <v>44.24</v>
      </c>
      <c r="I173" s="144">
        <v>44.24</v>
      </c>
    </row>
    <row r="174" spans="5:9" s="2" customFormat="1">
      <c r="E174" s="2">
        <v>5400</v>
      </c>
      <c r="G174" s="22" t="s">
        <v>78</v>
      </c>
      <c r="H174" s="144">
        <v>79.63</v>
      </c>
      <c r="I174" s="144">
        <v>79.63</v>
      </c>
    </row>
    <row r="175" spans="5:9" s="2" customFormat="1">
      <c r="E175" s="2">
        <v>5400</v>
      </c>
      <c r="G175" s="22" t="s">
        <v>79</v>
      </c>
      <c r="H175" s="144">
        <v>92.9</v>
      </c>
      <c r="I175" s="144">
        <v>92.9</v>
      </c>
    </row>
    <row r="176" spans="5:9" s="2" customFormat="1">
      <c r="E176" s="2">
        <v>5400</v>
      </c>
      <c r="G176" s="22" t="s">
        <v>80</v>
      </c>
      <c r="H176" s="144">
        <v>128.29</v>
      </c>
      <c r="I176" s="144">
        <v>128.29</v>
      </c>
    </row>
    <row r="177" spans="5:9" s="2" customFormat="1">
      <c r="E177" s="2">
        <v>5400</v>
      </c>
      <c r="G177" s="22" t="s">
        <v>81</v>
      </c>
      <c r="H177" s="146" t="s">
        <v>43</v>
      </c>
      <c r="I177" s="146" t="s">
        <v>43</v>
      </c>
    </row>
    <row r="178" spans="5:9" s="2" customFormat="1">
      <c r="E178" s="2">
        <v>5400</v>
      </c>
      <c r="G178" s="22" t="s">
        <v>82</v>
      </c>
      <c r="H178" s="146" t="s">
        <v>43</v>
      </c>
      <c r="I178" s="146" t="s">
        <v>43</v>
      </c>
    </row>
    <row r="179" spans="5:9" s="2" customFormat="1">
      <c r="E179" s="2">
        <v>5400</v>
      </c>
      <c r="G179" s="22" t="s">
        <v>83</v>
      </c>
      <c r="H179" s="146" t="s">
        <v>43</v>
      </c>
      <c r="I179" s="146" t="s">
        <v>43</v>
      </c>
    </row>
    <row r="180" spans="5:9" s="2" customFormat="1">
      <c r="E180" s="2">
        <v>5400</v>
      </c>
      <c r="G180" s="22" t="s">
        <v>84</v>
      </c>
      <c r="H180" s="146" t="s">
        <v>43</v>
      </c>
      <c r="I180" s="146" t="s">
        <v>43</v>
      </c>
    </row>
    <row r="181" spans="5:9" s="2" customFormat="1">
      <c r="E181" s="2">
        <v>5400</v>
      </c>
      <c r="G181" s="22" t="s">
        <v>85</v>
      </c>
      <c r="H181" s="146" t="s">
        <v>43</v>
      </c>
      <c r="I181" s="146" t="s">
        <v>43</v>
      </c>
    </row>
    <row r="182" spans="5:9" s="2" customFormat="1">
      <c r="E182" s="2">
        <v>5400</v>
      </c>
      <c r="G182" s="22" t="s">
        <v>86</v>
      </c>
      <c r="H182" s="146" t="s">
        <v>43</v>
      </c>
      <c r="I182" s="146" t="s">
        <v>43</v>
      </c>
    </row>
    <row r="183" spans="5:9" s="2" customFormat="1">
      <c r="E183" s="2">
        <v>5400</v>
      </c>
      <c r="G183" s="22" t="s">
        <v>87</v>
      </c>
      <c r="H183" s="146" t="s">
        <v>43</v>
      </c>
      <c r="I183" s="146" t="s">
        <v>43</v>
      </c>
    </row>
    <row r="184" spans="5:9" s="2" customFormat="1">
      <c r="E184" s="2">
        <v>5300</v>
      </c>
      <c r="G184" s="22" t="s">
        <v>136</v>
      </c>
      <c r="H184" s="144">
        <v>17.489999999999998</v>
      </c>
      <c r="I184" s="144">
        <v>17.489999999999998</v>
      </c>
    </row>
    <row r="185" spans="5:9" s="2" customFormat="1">
      <c r="E185" s="2">
        <v>5300</v>
      </c>
      <c r="G185" s="22" t="s">
        <v>137</v>
      </c>
      <c r="H185" s="144">
        <v>31.47</v>
      </c>
      <c r="I185" s="144">
        <v>31.47</v>
      </c>
    </row>
    <row r="186" spans="5:9" s="2" customFormat="1">
      <c r="E186" s="2">
        <v>5300</v>
      </c>
      <c r="G186" s="22" t="s">
        <v>138</v>
      </c>
      <c r="H186" s="144">
        <v>36.72</v>
      </c>
      <c r="I186" s="144">
        <v>36.72</v>
      </c>
    </row>
    <row r="187" spans="5:9" s="2" customFormat="1">
      <c r="E187" s="2">
        <v>5300</v>
      </c>
      <c r="G187" s="22" t="s">
        <v>139</v>
      </c>
      <c r="H187" s="144">
        <v>50.7</v>
      </c>
      <c r="I187" s="144">
        <v>50.7</v>
      </c>
    </row>
    <row r="188" spans="5:9" s="2" customFormat="1">
      <c r="E188" s="2">
        <v>5300</v>
      </c>
      <c r="G188" s="22" t="s">
        <v>140</v>
      </c>
      <c r="H188" s="146" t="s">
        <v>43</v>
      </c>
      <c r="I188" s="146" t="s">
        <v>43</v>
      </c>
    </row>
    <row r="189" spans="5:9" s="2" customFormat="1">
      <c r="E189" s="2">
        <v>5300</v>
      </c>
      <c r="G189" s="22" t="s">
        <v>141</v>
      </c>
      <c r="H189" s="146" t="s">
        <v>43</v>
      </c>
      <c r="I189" s="146" t="s">
        <v>43</v>
      </c>
    </row>
    <row r="190" spans="5:9" s="2" customFormat="1">
      <c r="E190" s="2">
        <v>5300</v>
      </c>
      <c r="G190" s="22" t="s">
        <v>142</v>
      </c>
      <c r="H190" s="146" t="s">
        <v>43</v>
      </c>
      <c r="I190" s="146" t="s">
        <v>43</v>
      </c>
    </row>
    <row r="191" spans="5:9" s="2" customFormat="1">
      <c r="E191" s="2">
        <v>5300</v>
      </c>
      <c r="G191" s="22" t="s">
        <v>143</v>
      </c>
      <c r="H191" s="146" t="s">
        <v>43</v>
      </c>
      <c r="I191" s="146" t="s">
        <v>43</v>
      </c>
    </row>
    <row r="192" spans="5:9" s="2" customFormat="1">
      <c r="E192" s="2">
        <v>5300</v>
      </c>
      <c r="G192" s="22" t="s">
        <v>144</v>
      </c>
      <c r="H192" s="146" t="s">
        <v>43</v>
      </c>
      <c r="I192" s="146" t="s">
        <v>43</v>
      </c>
    </row>
    <row r="193" spans="5:9" s="2" customFormat="1">
      <c r="E193" s="2">
        <v>5300</v>
      </c>
      <c r="G193" s="22" t="s">
        <v>145</v>
      </c>
      <c r="H193" s="146" t="s">
        <v>43</v>
      </c>
      <c r="I193" s="146" t="s">
        <v>43</v>
      </c>
    </row>
    <row r="194" spans="5:9" s="2" customFormat="1">
      <c r="E194" s="2">
        <v>5300</v>
      </c>
      <c r="G194" s="22" t="s">
        <v>146</v>
      </c>
      <c r="H194" s="146" t="s">
        <v>43</v>
      </c>
      <c r="I194" s="146" t="s">
        <v>43</v>
      </c>
    </row>
    <row r="195" spans="5:9" s="2" customFormat="1"/>
    <row r="196" spans="5:9" s="2" customFormat="1"/>
    <row r="197" spans="5:9" s="2" customFormat="1"/>
    <row r="198" spans="5:9" s="2" customFormat="1"/>
    <row r="199" spans="5:9" s="2" customFormat="1"/>
    <row r="200" spans="5:9" s="2" customFormat="1"/>
    <row r="201" spans="5:9" s="2" customFormat="1"/>
    <row r="202" spans="5:9" s="2" customFormat="1"/>
    <row r="203" spans="5:9" s="2" customFormat="1"/>
    <row r="204" spans="5:9" s="2" customFormat="1"/>
    <row r="205" spans="5:9" s="2" customFormat="1"/>
    <row r="206" spans="5:9" s="2" customFormat="1"/>
    <row r="207" spans="5:9" s="2" customFormat="1"/>
    <row r="208" spans="5:9"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80" customFormat="1"/>
    <row r="278" s="80" customFormat="1"/>
    <row r="279" s="80" customFormat="1"/>
    <row r="280" s="80" customFormat="1"/>
    <row r="281" s="80" customFormat="1"/>
    <row r="282" s="80" customFormat="1"/>
    <row r="283" s="80" customFormat="1"/>
    <row r="284" s="80" customFormat="1"/>
    <row r="285" s="80" customFormat="1"/>
    <row r="286" s="80" customFormat="1"/>
    <row r="287" s="80" customFormat="1"/>
    <row r="288" s="80" customFormat="1"/>
    <row r="289" s="80" customFormat="1"/>
    <row r="290" s="80" customFormat="1"/>
    <row r="291" s="80" customFormat="1"/>
    <row r="292" s="80" customFormat="1"/>
    <row r="293" s="80" customFormat="1"/>
    <row r="294" s="80" customFormat="1"/>
    <row r="295" s="80" customFormat="1"/>
    <row r="296" s="80" customFormat="1"/>
    <row r="297" s="80" customFormat="1"/>
    <row r="298" s="80" customFormat="1"/>
    <row r="299" s="80" customFormat="1"/>
    <row r="300" s="80" customFormat="1"/>
    <row r="301" s="80" customFormat="1"/>
    <row r="302" s="80" customFormat="1"/>
    <row r="303" s="80" customFormat="1"/>
    <row r="304" s="80" customFormat="1"/>
    <row r="305" s="80" customFormat="1"/>
    <row r="306" s="80" customFormat="1"/>
    <row r="307" s="80" customFormat="1"/>
    <row r="308" s="80" customFormat="1"/>
    <row r="309" s="80" customFormat="1"/>
    <row r="310" s="80" customFormat="1"/>
    <row r="311" s="80" customFormat="1"/>
    <row r="312" s="80" customFormat="1"/>
    <row r="313" s="80" customFormat="1"/>
    <row r="314" s="80" customFormat="1"/>
    <row r="315" s="80" customFormat="1"/>
    <row r="316" s="80" customFormat="1"/>
    <row r="317" s="80" customFormat="1"/>
    <row r="318" s="80" customFormat="1"/>
    <row r="319" s="80" customFormat="1"/>
    <row r="320" s="80" customFormat="1"/>
    <row r="321" s="80" customFormat="1"/>
    <row r="322" s="80" customFormat="1"/>
    <row r="323" s="80" customFormat="1"/>
    <row r="324" s="80" customFormat="1"/>
    <row r="325" s="80" customFormat="1"/>
    <row r="326" s="80" customFormat="1"/>
    <row r="327" s="80" customFormat="1"/>
    <row r="328" s="80" customFormat="1"/>
    <row r="329" s="80" customFormat="1"/>
    <row r="330" s="80" customFormat="1"/>
    <row r="331" s="80" customFormat="1"/>
    <row r="332" s="80" customFormat="1"/>
    <row r="333" s="80" customFormat="1"/>
    <row r="334" s="80" customFormat="1"/>
    <row r="335" s="80" customFormat="1"/>
    <row r="336" s="80" customFormat="1"/>
    <row r="337" s="80" customFormat="1"/>
    <row r="338" s="80" customFormat="1"/>
    <row r="339" s="80" customFormat="1"/>
    <row r="340" s="80" customFormat="1"/>
    <row r="341" s="80" customFormat="1"/>
    <row r="342" s="80" customFormat="1"/>
    <row r="343" s="80" customFormat="1"/>
    <row r="344" s="80" customFormat="1"/>
    <row r="345" s="80" customFormat="1"/>
    <row r="346" s="80" customFormat="1"/>
    <row r="347" s="80" customFormat="1"/>
    <row r="348" s="80" customFormat="1"/>
    <row r="349" s="80" customFormat="1"/>
    <row r="350" s="80" customFormat="1"/>
    <row r="351" s="80" customFormat="1"/>
    <row r="352" s="80" customFormat="1"/>
    <row r="353" s="80" customFormat="1"/>
    <row r="354" s="80" customFormat="1"/>
    <row r="355" s="80" customFormat="1"/>
    <row r="356" s="80" customFormat="1"/>
    <row r="357" s="80" customFormat="1"/>
    <row r="358" s="80" customFormat="1"/>
    <row r="359" s="80" customFormat="1"/>
    <row r="360" s="80" customFormat="1"/>
    <row r="361" s="80" customFormat="1"/>
    <row r="362" s="80" customFormat="1"/>
    <row r="363" s="80" customFormat="1"/>
    <row r="364" s="80" customFormat="1"/>
    <row r="365" s="80" customFormat="1"/>
    <row r="366" s="80" customFormat="1"/>
    <row r="367" s="80" customFormat="1"/>
    <row r="368" s="80" customFormat="1"/>
    <row r="369" s="80" customFormat="1"/>
    <row r="370" s="80" customFormat="1"/>
    <row r="371" s="80" customFormat="1"/>
    <row r="372" s="80" customFormat="1"/>
    <row r="373" s="80" customFormat="1"/>
    <row r="374" s="80" customFormat="1"/>
    <row r="375" s="80" customFormat="1"/>
    <row r="376" s="80" customFormat="1"/>
    <row r="377" s="80" customFormat="1"/>
    <row r="378" s="80" customFormat="1"/>
    <row r="379" s="80" customFormat="1"/>
    <row r="380" s="80" customFormat="1"/>
    <row r="381" s="80" customFormat="1"/>
    <row r="382" s="80" customFormat="1"/>
    <row r="383" s="80" customFormat="1"/>
    <row r="384" s="80" customFormat="1"/>
    <row r="385" s="80" customFormat="1"/>
    <row r="386" s="80" customFormat="1"/>
    <row r="387" s="80" customFormat="1"/>
    <row r="388" s="80" customFormat="1"/>
    <row r="389" s="80" customFormat="1"/>
    <row r="390" s="80" customFormat="1"/>
    <row r="391" s="80" customFormat="1"/>
    <row r="392" s="80" customFormat="1"/>
    <row r="393" s="80" customFormat="1"/>
    <row r="394" s="80" customFormat="1"/>
    <row r="395" s="80" customFormat="1"/>
    <row r="396" s="80" customFormat="1"/>
    <row r="397" s="80" customFormat="1"/>
    <row r="398" s="80" customFormat="1"/>
    <row r="399" s="80" customFormat="1"/>
    <row r="400" s="80" customFormat="1"/>
    <row r="401" s="80" customFormat="1"/>
    <row r="402" s="80" customFormat="1"/>
    <row r="403" s="80" customFormat="1"/>
    <row r="404" s="80" customFormat="1"/>
    <row r="405" s="80" customFormat="1"/>
    <row r="406" s="80" customFormat="1"/>
    <row r="407" s="80" customFormat="1"/>
    <row r="408" s="80" customFormat="1"/>
    <row r="409" s="80" customFormat="1"/>
    <row r="410" s="80" customFormat="1"/>
    <row r="411" s="80" customFormat="1"/>
    <row r="412" s="80" customFormat="1"/>
    <row r="413" s="80" customFormat="1"/>
    <row r="414" s="80" customFormat="1"/>
    <row r="415" s="80" customFormat="1"/>
    <row r="416" s="80" customFormat="1"/>
    <row r="417" spans="5:9" s="80" customFormat="1"/>
    <row r="418" spans="5:9" s="80" customFormat="1"/>
    <row r="419" spans="5:9" s="80" customFormat="1"/>
    <row r="420" spans="5:9" s="80" customFormat="1"/>
    <row r="421" spans="5:9" s="80" customFormat="1"/>
    <row r="422" spans="5:9" s="80" customFormat="1"/>
    <row r="423" spans="5:9" s="80" customFormat="1"/>
    <row r="424" spans="5:9" s="80" customFormat="1"/>
    <row r="425" spans="5:9" s="80" customFormat="1"/>
    <row r="426" spans="5:9" s="80" customFormat="1"/>
    <row r="427" spans="5:9" s="80" customFormat="1"/>
    <row r="428" spans="5:9" s="80" customFormat="1"/>
    <row r="429" spans="5:9" s="80" customFormat="1">
      <c r="E429" s="28"/>
      <c r="F429" s="28"/>
      <c r="G429" s="28"/>
      <c r="H429" s="28"/>
      <c r="I429" s="28"/>
    </row>
    <row r="430" spans="5:9" s="80" customFormat="1">
      <c r="E430" s="28"/>
      <c r="F430" s="28"/>
      <c r="G430" s="28"/>
      <c r="H430" s="28"/>
      <c r="I430" s="28"/>
    </row>
    <row r="431" spans="5:9" s="80" customFormat="1">
      <c r="E431" s="28"/>
      <c r="F431" s="28"/>
      <c r="G431" s="28"/>
      <c r="H431" s="28"/>
      <c r="I431" s="28"/>
    </row>
    <row r="432" spans="5:9" s="80" customFormat="1">
      <c r="E432" s="28"/>
      <c r="F432" s="28"/>
      <c r="G432" s="28"/>
      <c r="H432" s="28"/>
      <c r="I432" s="28"/>
    </row>
    <row r="433" spans="5:9" s="80" customFormat="1">
      <c r="E433" s="28"/>
      <c r="F433" s="28"/>
      <c r="G433" s="28"/>
      <c r="H433" s="28"/>
      <c r="I433" s="28"/>
    </row>
    <row r="434" spans="5:9" s="80" customFormat="1">
      <c r="E434" s="28"/>
      <c r="F434" s="28"/>
      <c r="G434" s="28"/>
      <c r="H434" s="28"/>
      <c r="I434" s="28"/>
    </row>
    <row r="435" spans="5:9" s="80" customFormat="1">
      <c r="E435" s="28"/>
      <c r="F435" s="28"/>
      <c r="G435" s="28"/>
      <c r="H435" s="28"/>
      <c r="I435" s="28"/>
    </row>
    <row r="436" spans="5:9" s="80" customFormat="1">
      <c r="E436" s="28"/>
      <c r="F436" s="28"/>
      <c r="G436" s="28"/>
      <c r="H436" s="28"/>
      <c r="I436" s="28"/>
    </row>
    <row r="437" spans="5:9" s="80" customFormat="1">
      <c r="E437" s="28"/>
      <c r="F437" s="28"/>
      <c r="G437" s="28"/>
      <c r="H437" s="28"/>
      <c r="I437" s="28"/>
    </row>
    <row r="438" spans="5:9" s="80" customFormat="1">
      <c r="E438" s="28"/>
      <c r="F438" s="28"/>
      <c r="G438" s="28"/>
      <c r="H438" s="28"/>
      <c r="I438" s="28"/>
    </row>
    <row r="439" spans="5:9" s="80" customFormat="1">
      <c r="E439" s="28"/>
      <c r="F439" s="28"/>
      <c r="G439" s="28"/>
      <c r="H439" s="28"/>
      <c r="I439" s="28"/>
    </row>
    <row r="440" spans="5:9" s="80" customFormat="1">
      <c r="E440" s="28"/>
      <c r="F440" s="28"/>
      <c r="G440" s="28"/>
      <c r="H440" s="28"/>
      <c r="I440" s="28"/>
    </row>
    <row r="441" spans="5:9" s="80" customFormat="1">
      <c r="E441" s="28"/>
      <c r="F441" s="28"/>
      <c r="G441" s="28"/>
      <c r="H441" s="28"/>
      <c r="I441" s="28"/>
    </row>
    <row r="442" spans="5:9" s="80" customFormat="1">
      <c r="E442" s="28"/>
      <c r="F442" s="28"/>
      <c r="G442" s="28"/>
      <c r="H442" s="28"/>
      <c r="I442" s="28"/>
    </row>
    <row r="443" spans="5:9" s="80" customFormat="1">
      <c r="E443" s="28"/>
      <c r="F443" s="28"/>
      <c r="G443" s="28"/>
      <c r="H443" s="28"/>
      <c r="I443" s="28"/>
    </row>
    <row r="444" spans="5:9" s="80" customFormat="1">
      <c r="E444" s="28"/>
      <c r="F444" s="28"/>
      <c r="G444" s="28"/>
      <c r="H444" s="28"/>
      <c r="I444" s="28"/>
    </row>
    <row r="445" spans="5:9" s="80" customFormat="1">
      <c r="E445" s="28"/>
      <c r="F445" s="28"/>
      <c r="G445" s="28"/>
      <c r="H445" s="28"/>
      <c r="I445" s="28"/>
    </row>
    <row r="446" spans="5:9" s="80" customFormat="1">
      <c r="E446" s="28"/>
      <c r="F446" s="28"/>
      <c r="G446" s="28"/>
      <c r="H446" s="28"/>
      <c r="I446" s="28"/>
    </row>
    <row r="447" spans="5:9" s="80" customFormat="1">
      <c r="E447" s="28"/>
      <c r="F447" s="28"/>
      <c r="G447" s="28"/>
      <c r="H447" s="28"/>
      <c r="I447" s="28"/>
    </row>
    <row r="448" spans="5:9" s="80" customFormat="1">
      <c r="E448" s="28"/>
      <c r="F448" s="28"/>
      <c r="G448" s="28"/>
      <c r="H448" s="28"/>
      <c r="I448" s="28"/>
    </row>
    <row r="449" spans="5:9" s="80" customFormat="1">
      <c r="E449" s="28"/>
      <c r="F449" s="28"/>
      <c r="G449" s="28"/>
      <c r="H449" s="28"/>
      <c r="I449" s="28"/>
    </row>
    <row r="450" spans="5:9" s="80" customFormat="1">
      <c r="E450" s="28"/>
      <c r="F450" s="28"/>
      <c r="G450" s="28"/>
      <c r="H450" s="28"/>
      <c r="I450" s="28"/>
    </row>
    <row r="451" spans="5:9" s="80" customFormat="1">
      <c r="E451" s="28"/>
      <c r="F451" s="28"/>
      <c r="G451" s="28"/>
      <c r="H451" s="28"/>
      <c r="I451" s="28"/>
    </row>
    <row r="452" spans="5:9" s="80" customFormat="1">
      <c r="E452" s="28"/>
      <c r="F452" s="28"/>
      <c r="G452" s="28"/>
      <c r="H452" s="28"/>
      <c r="I452" s="28"/>
    </row>
    <row r="453" spans="5:9" s="80" customFormat="1">
      <c r="E453" s="28"/>
      <c r="F453" s="28"/>
      <c r="G453" s="28"/>
      <c r="H453" s="28"/>
      <c r="I453" s="28"/>
    </row>
    <row r="454" spans="5:9" s="80" customFormat="1">
      <c r="E454" s="28"/>
      <c r="F454" s="28"/>
      <c r="G454" s="28"/>
      <c r="H454" s="28"/>
      <c r="I454" s="28"/>
    </row>
    <row r="455" spans="5:9" s="80" customFormat="1">
      <c r="E455" s="28"/>
      <c r="F455" s="28"/>
      <c r="G455" s="28"/>
      <c r="H455" s="28"/>
      <c r="I455" s="28"/>
    </row>
    <row r="456" spans="5:9" s="80" customFormat="1">
      <c r="E456" s="28"/>
      <c r="F456" s="28"/>
      <c r="G456" s="28"/>
      <c r="H456" s="28"/>
      <c r="I456" s="28"/>
    </row>
    <row r="457" spans="5:9" s="80" customFormat="1">
      <c r="E457" s="28"/>
      <c r="F457" s="28"/>
      <c r="G457" s="28"/>
      <c r="H457" s="28"/>
      <c r="I457" s="28"/>
    </row>
    <row r="458" spans="5:9" s="80" customFormat="1">
      <c r="E458" s="28"/>
      <c r="F458" s="28"/>
      <c r="G458" s="28"/>
      <c r="H458" s="28"/>
      <c r="I458" s="28"/>
    </row>
    <row r="459" spans="5:9" s="80" customFormat="1">
      <c r="E459" s="28"/>
      <c r="F459" s="28"/>
      <c r="G459" s="28"/>
      <c r="H459" s="28"/>
      <c r="I459" s="28"/>
    </row>
    <row r="460" spans="5:9" s="80" customFormat="1">
      <c r="E460" s="28"/>
      <c r="F460" s="28"/>
      <c r="G460" s="28"/>
      <c r="H460" s="28"/>
      <c r="I460" s="28"/>
    </row>
    <row r="461" spans="5:9" s="80" customFormat="1">
      <c r="E461" s="28"/>
      <c r="F461" s="28"/>
      <c r="G461" s="28"/>
      <c r="H461" s="28"/>
      <c r="I461" s="28"/>
    </row>
    <row r="462" spans="5:9" s="80" customFormat="1">
      <c r="E462" s="28"/>
      <c r="F462" s="28"/>
      <c r="G462" s="28"/>
      <c r="H462" s="28"/>
      <c r="I462" s="28"/>
    </row>
    <row r="463" spans="5:9" s="80" customFormat="1">
      <c r="E463" s="28"/>
      <c r="F463" s="28"/>
      <c r="G463" s="28"/>
      <c r="H463" s="28"/>
      <c r="I463" s="28"/>
    </row>
    <row r="464" spans="5:9" s="80" customFormat="1">
      <c r="E464" s="28"/>
      <c r="F464" s="28"/>
      <c r="G464" s="28"/>
      <c r="H464" s="28"/>
      <c r="I464" s="28"/>
    </row>
    <row r="465" spans="5:9" s="80" customFormat="1">
      <c r="E465" s="28"/>
      <c r="F465" s="28"/>
      <c r="G465" s="28"/>
      <c r="H465" s="28"/>
      <c r="I465" s="28"/>
    </row>
    <row r="466" spans="5:9" s="80" customFormat="1">
      <c r="E466" s="28"/>
      <c r="F466" s="28"/>
      <c r="G466" s="28"/>
      <c r="H466" s="28"/>
      <c r="I466" s="28"/>
    </row>
    <row r="467" spans="5:9" s="80" customFormat="1">
      <c r="E467" s="28"/>
      <c r="F467" s="28"/>
      <c r="G467" s="28"/>
      <c r="H467" s="28"/>
      <c r="I467" s="28"/>
    </row>
    <row r="468" spans="5:9" s="80" customFormat="1">
      <c r="E468" s="28"/>
      <c r="F468" s="28"/>
      <c r="G468" s="28"/>
      <c r="H468" s="28"/>
      <c r="I468" s="28"/>
    </row>
    <row r="469" spans="5:9" s="80" customFormat="1">
      <c r="E469" s="28"/>
      <c r="F469" s="28"/>
      <c r="G469" s="28"/>
      <c r="H469" s="28"/>
      <c r="I469" s="28"/>
    </row>
    <row r="470" spans="5:9" s="80" customFormat="1">
      <c r="E470" s="28"/>
      <c r="F470" s="28"/>
      <c r="G470" s="28"/>
      <c r="H470" s="28"/>
      <c r="I470" s="28"/>
    </row>
    <row r="471" spans="5:9" s="80" customFormat="1">
      <c r="E471" s="28"/>
      <c r="F471" s="28"/>
      <c r="G471" s="28"/>
      <c r="H471" s="28"/>
      <c r="I471" s="28"/>
    </row>
    <row r="472" spans="5:9" s="80" customFormat="1">
      <c r="E472" s="28"/>
      <c r="F472" s="28"/>
      <c r="G472" s="28"/>
      <c r="H472" s="28"/>
      <c r="I472" s="28"/>
    </row>
    <row r="473" spans="5:9" s="80" customFormat="1">
      <c r="E473" s="28"/>
      <c r="F473" s="28"/>
      <c r="G473" s="28"/>
      <c r="H473" s="28"/>
      <c r="I473" s="28"/>
    </row>
    <row r="474" spans="5:9" s="80" customFormat="1">
      <c r="E474" s="28"/>
      <c r="F474" s="28"/>
      <c r="G474" s="28"/>
      <c r="H474" s="28"/>
      <c r="I474" s="28"/>
    </row>
    <row r="475" spans="5:9" s="80" customFormat="1">
      <c r="E475" s="28"/>
      <c r="F475" s="28"/>
      <c r="G475" s="28"/>
      <c r="H475" s="28"/>
      <c r="I475" s="28"/>
    </row>
    <row r="476" spans="5:9" s="80" customFormat="1">
      <c r="E476" s="28"/>
      <c r="F476" s="28"/>
      <c r="G476" s="28"/>
      <c r="H476" s="28"/>
      <c r="I476" s="28"/>
    </row>
    <row r="477" spans="5:9" s="80" customFormat="1">
      <c r="E477" s="28"/>
      <c r="F477" s="28"/>
      <c r="G477" s="28"/>
      <c r="H477" s="28"/>
      <c r="I477" s="28"/>
    </row>
    <row r="478" spans="5:9" s="80" customFormat="1">
      <c r="E478" s="28"/>
      <c r="F478" s="28"/>
      <c r="G478" s="28"/>
      <c r="H478" s="28"/>
      <c r="I478" s="28"/>
    </row>
    <row r="479" spans="5:9" s="80" customFormat="1">
      <c r="E479" s="28"/>
      <c r="F479" s="28"/>
      <c r="G479" s="28"/>
      <c r="H479" s="28"/>
      <c r="I479" s="28"/>
    </row>
    <row r="480" spans="5:9" s="80" customFormat="1">
      <c r="E480" s="28"/>
      <c r="F480" s="28"/>
      <c r="G480" s="28"/>
      <c r="H480" s="28"/>
      <c r="I480" s="28"/>
    </row>
    <row r="481" spans="5:9" s="80" customFormat="1">
      <c r="E481" s="28"/>
      <c r="F481" s="28"/>
      <c r="G481" s="28"/>
      <c r="H481" s="28"/>
      <c r="I481" s="28"/>
    </row>
    <row r="482" spans="5:9" s="80" customFormat="1">
      <c r="E482" s="28"/>
      <c r="F482" s="28"/>
      <c r="G482" s="28"/>
      <c r="H482" s="28"/>
      <c r="I482" s="28"/>
    </row>
    <row r="483" spans="5:9" s="80" customFormat="1">
      <c r="E483" s="28"/>
      <c r="F483" s="28"/>
      <c r="G483" s="28"/>
      <c r="H483" s="28"/>
      <c r="I483" s="28"/>
    </row>
    <row r="484" spans="5:9" s="80" customFormat="1">
      <c r="E484" s="28"/>
      <c r="F484" s="28"/>
      <c r="G484" s="28"/>
      <c r="H484" s="28"/>
      <c r="I484" s="28"/>
    </row>
    <row r="485" spans="5:9" s="80" customFormat="1">
      <c r="E485" s="28"/>
      <c r="F485" s="28"/>
      <c r="G485" s="28"/>
      <c r="H485" s="28"/>
      <c r="I485" s="28"/>
    </row>
    <row r="486" spans="5:9" s="80" customFormat="1">
      <c r="E486" s="28"/>
      <c r="F486" s="28"/>
      <c r="G486" s="28"/>
      <c r="H486" s="28"/>
      <c r="I486" s="28"/>
    </row>
    <row r="487" spans="5:9" s="80" customFormat="1">
      <c r="E487" s="28"/>
      <c r="F487" s="28"/>
      <c r="G487" s="28"/>
      <c r="H487" s="28"/>
      <c r="I487" s="28"/>
    </row>
    <row r="488" spans="5:9" s="80" customFormat="1">
      <c r="E488" s="28"/>
      <c r="F488" s="28"/>
      <c r="G488" s="28"/>
      <c r="H488" s="28"/>
      <c r="I488" s="28"/>
    </row>
    <row r="489" spans="5:9" s="80" customFormat="1">
      <c r="E489" s="28"/>
      <c r="F489" s="28"/>
      <c r="G489" s="28"/>
      <c r="H489" s="28"/>
      <c r="I489" s="28"/>
    </row>
    <row r="490" spans="5:9" s="80" customFormat="1">
      <c r="E490" s="28"/>
      <c r="F490" s="28"/>
      <c r="G490" s="28"/>
      <c r="H490" s="28"/>
      <c r="I490" s="28"/>
    </row>
    <row r="491" spans="5:9" s="80" customFormat="1">
      <c r="E491" s="28"/>
      <c r="F491" s="28"/>
      <c r="G491" s="28"/>
      <c r="H491" s="28"/>
      <c r="I491" s="28"/>
    </row>
    <row r="492" spans="5:9" s="80" customFormat="1">
      <c r="E492" s="28"/>
      <c r="F492" s="28"/>
      <c r="G492" s="28"/>
      <c r="H492" s="28"/>
      <c r="I492" s="28"/>
    </row>
    <row r="493" spans="5:9" s="80" customFormat="1">
      <c r="E493" s="28"/>
      <c r="F493" s="28"/>
      <c r="G493" s="28"/>
      <c r="H493" s="28"/>
      <c r="I493" s="28"/>
    </row>
    <row r="494" spans="5:9" s="80" customFormat="1">
      <c r="E494" s="28"/>
      <c r="F494" s="28"/>
      <c r="G494" s="28"/>
      <c r="H494" s="28"/>
      <c r="I494" s="28"/>
    </row>
    <row r="495" spans="5:9" s="80" customFormat="1">
      <c r="E495" s="28"/>
      <c r="F495" s="28"/>
      <c r="G495" s="28"/>
      <c r="H495" s="28"/>
      <c r="I495" s="28"/>
    </row>
    <row r="496" spans="5:9" s="80" customFormat="1">
      <c r="E496" s="28"/>
      <c r="F496" s="28"/>
      <c r="G496" s="28"/>
      <c r="H496" s="28"/>
      <c r="I496" s="28"/>
    </row>
    <row r="497" spans="5:9" s="80" customFormat="1">
      <c r="E497" s="28"/>
      <c r="F497" s="28"/>
      <c r="G497" s="28"/>
      <c r="H497" s="28"/>
      <c r="I497" s="28"/>
    </row>
    <row r="498" spans="5:9" s="80" customFormat="1">
      <c r="E498" s="28"/>
      <c r="F498" s="28"/>
      <c r="G498" s="28"/>
      <c r="H498" s="28"/>
      <c r="I498" s="28"/>
    </row>
    <row r="499" spans="5:9" s="80" customFormat="1">
      <c r="E499" s="28"/>
      <c r="F499" s="28"/>
      <c r="G499" s="28"/>
      <c r="H499" s="28"/>
      <c r="I499" s="28"/>
    </row>
    <row r="500" spans="5:9" s="80" customFormat="1">
      <c r="E500" s="28"/>
      <c r="F500" s="28"/>
      <c r="G500" s="28"/>
      <c r="H500" s="28"/>
      <c r="I500" s="28"/>
    </row>
    <row r="501" spans="5:9" s="80" customFormat="1">
      <c r="E501" s="28"/>
      <c r="F501" s="28"/>
      <c r="G501" s="28"/>
      <c r="H501" s="28"/>
      <c r="I501" s="28"/>
    </row>
    <row r="502" spans="5:9" s="80" customFormat="1">
      <c r="E502" s="28"/>
      <c r="F502" s="28"/>
      <c r="G502" s="28"/>
      <c r="H502" s="28"/>
      <c r="I502" s="28"/>
    </row>
    <row r="503" spans="5:9" s="80" customFormat="1"/>
    <row r="504" spans="5:9" s="80" customFormat="1"/>
    <row r="505" spans="5:9" s="80" customFormat="1"/>
    <row r="506" spans="5:9" s="80" customFormat="1"/>
    <row r="507" spans="5:9" s="80" customFormat="1"/>
    <row r="508" spans="5:9" s="80" customFormat="1"/>
    <row r="509" spans="5:9" s="80" customFormat="1"/>
    <row r="510" spans="5:9" s="80" customFormat="1"/>
    <row r="511" spans="5:9" s="80" customFormat="1"/>
    <row r="512" spans="5:9" s="80" customFormat="1"/>
    <row r="513" s="80" customFormat="1"/>
    <row r="514" s="80" customFormat="1"/>
    <row r="515" s="80" customFormat="1"/>
    <row r="516" s="80" customFormat="1"/>
    <row r="517" s="80" customFormat="1"/>
    <row r="518" s="80" customFormat="1"/>
    <row r="519" s="80" customFormat="1"/>
    <row r="520" s="80" customFormat="1"/>
    <row r="521" s="80" customFormat="1"/>
    <row r="522" s="80" customFormat="1"/>
    <row r="523" s="80" customFormat="1"/>
    <row r="524" s="80" customFormat="1"/>
    <row r="525" s="80" customFormat="1"/>
    <row r="526" s="80" customFormat="1"/>
    <row r="527" s="80" customFormat="1"/>
    <row r="528" s="80" customFormat="1"/>
    <row r="529" s="80" customFormat="1"/>
    <row r="530" s="80" customFormat="1"/>
    <row r="531" s="80" customFormat="1"/>
    <row r="532" s="80" customFormat="1"/>
    <row r="533" s="80" customFormat="1"/>
    <row r="534" s="80" customFormat="1"/>
    <row r="535" s="80" customFormat="1"/>
    <row r="536" s="80" customFormat="1"/>
    <row r="537" s="80" customFormat="1"/>
    <row r="538" s="80" customFormat="1"/>
    <row r="539" s="80" customFormat="1"/>
    <row r="540" s="80" customFormat="1"/>
    <row r="541" s="80" customFormat="1"/>
    <row r="542" s="80" customFormat="1"/>
    <row r="543" s="80" customFormat="1"/>
    <row r="544" s="80" customFormat="1"/>
    <row r="545" s="80" customFormat="1"/>
    <row r="546" s="80" customFormat="1"/>
    <row r="547" s="80" customFormat="1"/>
    <row r="548" s="80" customFormat="1"/>
    <row r="549" s="80" customFormat="1"/>
    <row r="550" s="80" customFormat="1"/>
    <row r="551" s="80" customFormat="1"/>
    <row r="552" s="80" customFormat="1"/>
    <row r="553" s="80" customFormat="1"/>
    <row r="554" s="80" customFormat="1"/>
    <row r="555" s="80" customFormat="1"/>
    <row r="556" s="80" customFormat="1"/>
    <row r="557" s="80" customFormat="1"/>
    <row r="558" s="80" customFormat="1"/>
    <row r="559" s="80" customFormat="1"/>
    <row r="560" s="80" customFormat="1"/>
    <row r="561" s="80" customFormat="1"/>
    <row r="562" s="80" customFormat="1"/>
    <row r="563" s="80" customFormat="1"/>
    <row r="564" s="80" customFormat="1"/>
    <row r="565" s="80" customFormat="1"/>
    <row r="566" s="80" customFormat="1"/>
    <row r="567" s="80" customFormat="1"/>
    <row r="568" s="80" customFormat="1"/>
    <row r="569" s="80" customFormat="1"/>
    <row r="570" s="80" customFormat="1"/>
    <row r="571" s="80" customFormat="1"/>
    <row r="572" s="80" customFormat="1"/>
    <row r="573" s="80" customFormat="1"/>
    <row r="574" s="80" customFormat="1"/>
    <row r="575" s="80" customFormat="1"/>
    <row r="576" s="80" customFormat="1"/>
    <row r="577" s="80" customFormat="1"/>
    <row r="578" s="80" customFormat="1"/>
    <row r="579" s="80" customFormat="1"/>
    <row r="580" s="80" customFormat="1"/>
    <row r="581" s="80" customFormat="1"/>
    <row r="582" s="80" customFormat="1"/>
    <row r="583" s="80" customFormat="1"/>
    <row r="584" s="80" customFormat="1"/>
    <row r="585" s="80" customFormat="1"/>
    <row r="586" s="80" customFormat="1"/>
    <row r="587" s="80" customFormat="1"/>
    <row r="588" s="80" customFormat="1"/>
    <row r="589" s="80" customFormat="1"/>
    <row r="590" s="80" customFormat="1"/>
    <row r="591" s="80" customFormat="1"/>
    <row r="592" s="80" customFormat="1"/>
    <row r="593" spans="10:22" s="80" customFormat="1"/>
    <row r="594" spans="10:22" s="80" customFormat="1"/>
    <row r="595" spans="10:22" s="80" customFormat="1"/>
    <row r="596" spans="10:22" s="80" customFormat="1"/>
    <row r="597" spans="10:22" s="19" customFormat="1">
      <c r="J597" s="2"/>
      <c r="K597" s="80"/>
      <c r="L597" s="80"/>
      <c r="M597" s="80"/>
      <c r="N597" s="80"/>
      <c r="O597" s="80"/>
      <c r="P597" s="80"/>
      <c r="Q597" s="80"/>
      <c r="R597" s="2"/>
      <c r="S597" s="2"/>
      <c r="T597" s="2"/>
      <c r="U597" s="2"/>
      <c r="V597" s="2"/>
    </row>
  </sheetData>
  <sheetProtection sheet="1" objects="1" scenarios="1"/>
  <mergeCells count="32">
    <mergeCell ref="G3:H3"/>
    <mergeCell ref="D13:I13"/>
    <mergeCell ref="C54:I54"/>
    <mergeCell ref="C6:I6"/>
    <mergeCell ref="C17:F17"/>
    <mergeCell ref="F31:G31"/>
    <mergeCell ref="F32:G32"/>
    <mergeCell ref="F25:G25"/>
    <mergeCell ref="F26:G26"/>
    <mergeCell ref="F27:G27"/>
    <mergeCell ref="F28:G28"/>
    <mergeCell ref="F29:G29"/>
    <mergeCell ref="C34:I34"/>
    <mergeCell ref="C11:G11"/>
    <mergeCell ref="H11:I11"/>
    <mergeCell ref="G17:I17"/>
    <mergeCell ref="C3:E3"/>
    <mergeCell ref="K13:M13"/>
    <mergeCell ref="C51:I51"/>
    <mergeCell ref="H42:I42"/>
    <mergeCell ref="C1:I1"/>
    <mergeCell ref="H38:I38"/>
    <mergeCell ref="H39:I39"/>
    <mergeCell ref="H40:I40"/>
    <mergeCell ref="H41:I41"/>
    <mergeCell ref="C36:I36"/>
    <mergeCell ref="C19:G19"/>
    <mergeCell ref="F21:G21"/>
    <mergeCell ref="F22:G22"/>
    <mergeCell ref="F23:G23"/>
    <mergeCell ref="F24:G24"/>
    <mergeCell ref="F30:G30"/>
  </mergeCells>
  <conditionalFormatting sqref="C13">
    <cfRule type="expression" dxfId="9" priority="1">
      <formula>IF(ISBLANK(F3),"FALSE","TRUE")</formula>
    </cfRule>
    <cfRule type="expression" dxfId="8" priority="4">
      <formula>IF(C11="Joined UCRP 1/1/1990–6/30/2013 (Eligibility Group 2)","TRUE","FALSE")</formula>
    </cfRule>
  </conditionalFormatting>
  <conditionalFormatting sqref="C15">
    <cfRule type="expression" dxfId="7" priority="3">
      <formula>IF(ISBLANK(F3),"FALSE","TRUE")</formula>
    </cfRule>
  </conditionalFormatting>
  <conditionalFormatting sqref="C11:G11">
    <cfRule type="expression" dxfId="6" priority="5">
      <formula>IF(ISBLANK(F3),"FALSE","TRUE")</formula>
    </cfRule>
  </conditionalFormatting>
  <conditionalFormatting sqref="D22:E33">
    <cfRule type="containsText" dxfId="5" priority="9" stopIfTrue="1" operator="containsText" text="N/A">
      <formula>NOT(ISERROR(SEARCH("N/A",D22)))</formula>
    </cfRule>
    <cfRule type="notContainsText" dxfId="4" priority="10" stopIfTrue="1" operator="notContains" text="N/A">
      <formula>ISERROR(SEARCH("N/A",D22))</formula>
    </cfRule>
  </conditionalFormatting>
  <conditionalFormatting sqref="F22:F33 H22:I33">
    <cfRule type="containsErrors" dxfId="3" priority="12" stopIfTrue="1">
      <formula>ISERROR(F22)</formula>
    </cfRule>
  </conditionalFormatting>
  <dataValidations count="7">
    <dataValidation type="whole" allowBlank="1" showInputMessage="1" showErrorMessage="1" sqref="C13" xr:uid="{00000000-0002-0000-0000-000000000000}">
      <formula1>50</formula1>
      <formula2>100</formula2>
    </dataValidation>
    <dataValidation type="whole" allowBlank="1" showInputMessage="1" showErrorMessage="1" sqref="C15" xr:uid="{00000000-0002-0000-0000-000001000000}">
      <formula1>5</formula1>
      <formula2>100</formula2>
    </dataValidation>
    <dataValidation type="list" allowBlank="1" showInputMessage="1" showErrorMessage="1" sqref="C17:F17" xr:uid="{00000000-0002-0000-0000-000002000000}">
      <formula1>Plan_Names</formula1>
    </dataValidation>
    <dataValidation type="list" allowBlank="1" showInputMessage="1" showErrorMessage="1" sqref="C11" xr:uid="{00000000-0002-0000-0000-000003000000}">
      <formula1>EligibilityGroups</formula1>
    </dataValidation>
    <dataValidation type="list" allowBlank="1" showErrorMessage="1" promptTitle="Step 1:  Choose a health plan." prompt="_x000a_Step 2:  Enter the number of years of service credit that apply." sqref="WVL983064:WVN983065 WLP983064:WLR983065 C16:F16 IZ15:JB16 SV15:SX16 ACR15:ACT16 AMN15:AMP16 AWJ15:AWL16 BGF15:BGH16 BQB15:BQD16 BZX15:BZZ16 CJT15:CJV16 CTP15:CTR16 DDL15:DDN16 DNH15:DNJ16 DXD15:DXF16 EGZ15:EHB16 EQV15:EQX16 FAR15:FAT16 FKN15:FKP16 FUJ15:FUL16 GEF15:GEH16 GOB15:GOD16 GXX15:GXZ16 HHT15:HHV16 HRP15:HRR16 IBL15:IBN16 ILH15:ILJ16 IVD15:IVF16 JEZ15:JFB16 JOV15:JOX16 JYR15:JYT16 KIN15:KIP16 KSJ15:KSL16 LCF15:LCH16 LMB15:LMD16 LVX15:LVZ16 MFT15:MFV16 MPP15:MPR16 MZL15:MZN16 NJH15:NJJ16 NTD15:NTF16 OCZ15:ODB16 OMV15:OMX16 OWR15:OWT16 PGN15:PGP16 PQJ15:PQL16 QAF15:QAH16 QKB15:QKD16 QTX15:QTZ16 RDT15:RDV16 RNP15:RNR16 RXL15:RXN16 SHH15:SHJ16 SRD15:SRF16 TAZ15:TBB16 TKV15:TKX16 TUR15:TUT16 UEN15:UEP16 UOJ15:UOL16 UYF15:UYH16 VIB15:VID16 VRX15:VRZ16 WBT15:WBV16 WLP15:WLR16 WVL15:WVN16 C65560:F65561 IZ65560:JB65561 SV65560:SX65561 ACR65560:ACT65561 AMN65560:AMP65561 AWJ65560:AWL65561 BGF65560:BGH65561 BQB65560:BQD65561 BZX65560:BZZ65561 CJT65560:CJV65561 CTP65560:CTR65561 DDL65560:DDN65561 DNH65560:DNJ65561 DXD65560:DXF65561 EGZ65560:EHB65561 EQV65560:EQX65561 FAR65560:FAT65561 FKN65560:FKP65561 FUJ65560:FUL65561 GEF65560:GEH65561 GOB65560:GOD65561 GXX65560:GXZ65561 HHT65560:HHV65561 HRP65560:HRR65561 IBL65560:IBN65561 ILH65560:ILJ65561 IVD65560:IVF65561 JEZ65560:JFB65561 JOV65560:JOX65561 JYR65560:JYT65561 KIN65560:KIP65561 KSJ65560:KSL65561 LCF65560:LCH65561 LMB65560:LMD65561 LVX65560:LVZ65561 MFT65560:MFV65561 MPP65560:MPR65561 MZL65560:MZN65561 NJH65560:NJJ65561 NTD65560:NTF65561 OCZ65560:ODB65561 OMV65560:OMX65561 OWR65560:OWT65561 PGN65560:PGP65561 PQJ65560:PQL65561 QAF65560:QAH65561 QKB65560:QKD65561 QTX65560:QTZ65561 RDT65560:RDV65561 RNP65560:RNR65561 RXL65560:RXN65561 SHH65560:SHJ65561 SRD65560:SRF65561 TAZ65560:TBB65561 TKV65560:TKX65561 TUR65560:TUT65561 UEN65560:UEP65561 UOJ65560:UOL65561 UYF65560:UYH65561 VIB65560:VID65561 VRX65560:VRZ65561 WBT65560:WBV65561 WLP65560:WLR65561 WVL65560:WVN65561 C131096:F131097 IZ131096:JB131097 SV131096:SX131097 ACR131096:ACT131097 AMN131096:AMP131097 AWJ131096:AWL131097 BGF131096:BGH131097 BQB131096:BQD131097 BZX131096:BZZ131097 CJT131096:CJV131097 CTP131096:CTR131097 DDL131096:DDN131097 DNH131096:DNJ131097 DXD131096:DXF131097 EGZ131096:EHB131097 EQV131096:EQX131097 FAR131096:FAT131097 FKN131096:FKP131097 FUJ131096:FUL131097 GEF131096:GEH131097 GOB131096:GOD131097 GXX131096:GXZ131097 HHT131096:HHV131097 HRP131096:HRR131097 IBL131096:IBN131097 ILH131096:ILJ131097 IVD131096:IVF131097 JEZ131096:JFB131097 JOV131096:JOX131097 JYR131096:JYT131097 KIN131096:KIP131097 KSJ131096:KSL131097 LCF131096:LCH131097 LMB131096:LMD131097 LVX131096:LVZ131097 MFT131096:MFV131097 MPP131096:MPR131097 MZL131096:MZN131097 NJH131096:NJJ131097 NTD131096:NTF131097 OCZ131096:ODB131097 OMV131096:OMX131097 OWR131096:OWT131097 PGN131096:PGP131097 PQJ131096:PQL131097 QAF131096:QAH131097 QKB131096:QKD131097 QTX131096:QTZ131097 RDT131096:RDV131097 RNP131096:RNR131097 RXL131096:RXN131097 SHH131096:SHJ131097 SRD131096:SRF131097 TAZ131096:TBB131097 TKV131096:TKX131097 TUR131096:TUT131097 UEN131096:UEP131097 UOJ131096:UOL131097 UYF131096:UYH131097 VIB131096:VID131097 VRX131096:VRZ131097 WBT131096:WBV131097 WLP131096:WLR131097 WVL131096:WVN131097 C196632:F196633 IZ196632:JB196633 SV196632:SX196633 ACR196632:ACT196633 AMN196632:AMP196633 AWJ196632:AWL196633 BGF196632:BGH196633 BQB196632:BQD196633 BZX196632:BZZ196633 CJT196632:CJV196633 CTP196632:CTR196633 DDL196632:DDN196633 DNH196632:DNJ196633 DXD196632:DXF196633 EGZ196632:EHB196633 EQV196632:EQX196633 FAR196632:FAT196633 FKN196632:FKP196633 FUJ196632:FUL196633 GEF196632:GEH196633 GOB196632:GOD196633 GXX196632:GXZ196633 HHT196632:HHV196633 HRP196632:HRR196633 IBL196632:IBN196633 ILH196632:ILJ196633 IVD196632:IVF196633 JEZ196632:JFB196633 JOV196632:JOX196633 JYR196632:JYT196633 KIN196632:KIP196633 KSJ196632:KSL196633 LCF196632:LCH196633 LMB196632:LMD196633 LVX196632:LVZ196633 MFT196632:MFV196633 MPP196632:MPR196633 MZL196632:MZN196633 NJH196632:NJJ196633 NTD196632:NTF196633 OCZ196632:ODB196633 OMV196632:OMX196633 OWR196632:OWT196633 PGN196632:PGP196633 PQJ196632:PQL196633 QAF196632:QAH196633 QKB196632:QKD196633 QTX196632:QTZ196633 RDT196632:RDV196633 RNP196632:RNR196633 RXL196632:RXN196633 SHH196632:SHJ196633 SRD196632:SRF196633 TAZ196632:TBB196633 TKV196632:TKX196633 TUR196632:TUT196633 UEN196632:UEP196633 UOJ196632:UOL196633 UYF196632:UYH196633 VIB196632:VID196633 VRX196632:VRZ196633 WBT196632:WBV196633 WLP196632:WLR196633 WVL196632:WVN196633 C262168:F262169 IZ262168:JB262169 SV262168:SX262169 ACR262168:ACT262169 AMN262168:AMP262169 AWJ262168:AWL262169 BGF262168:BGH262169 BQB262168:BQD262169 BZX262168:BZZ262169 CJT262168:CJV262169 CTP262168:CTR262169 DDL262168:DDN262169 DNH262168:DNJ262169 DXD262168:DXF262169 EGZ262168:EHB262169 EQV262168:EQX262169 FAR262168:FAT262169 FKN262168:FKP262169 FUJ262168:FUL262169 GEF262168:GEH262169 GOB262168:GOD262169 GXX262168:GXZ262169 HHT262168:HHV262169 HRP262168:HRR262169 IBL262168:IBN262169 ILH262168:ILJ262169 IVD262168:IVF262169 JEZ262168:JFB262169 JOV262168:JOX262169 JYR262168:JYT262169 KIN262168:KIP262169 KSJ262168:KSL262169 LCF262168:LCH262169 LMB262168:LMD262169 LVX262168:LVZ262169 MFT262168:MFV262169 MPP262168:MPR262169 MZL262168:MZN262169 NJH262168:NJJ262169 NTD262168:NTF262169 OCZ262168:ODB262169 OMV262168:OMX262169 OWR262168:OWT262169 PGN262168:PGP262169 PQJ262168:PQL262169 QAF262168:QAH262169 QKB262168:QKD262169 QTX262168:QTZ262169 RDT262168:RDV262169 RNP262168:RNR262169 RXL262168:RXN262169 SHH262168:SHJ262169 SRD262168:SRF262169 TAZ262168:TBB262169 TKV262168:TKX262169 TUR262168:TUT262169 UEN262168:UEP262169 UOJ262168:UOL262169 UYF262168:UYH262169 VIB262168:VID262169 VRX262168:VRZ262169 WBT262168:WBV262169 WLP262168:WLR262169 WVL262168:WVN262169 C327704:F327705 IZ327704:JB327705 SV327704:SX327705 ACR327704:ACT327705 AMN327704:AMP327705 AWJ327704:AWL327705 BGF327704:BGH327705 BQB327704:BQD327705 BZX327704:BZZ327705 CJT327704:CJV327705 CTP327704:CTR327705 DDL327704:DDN327705 DNH327704:DNJ327705 DXD327704:DXF327705 EGZ327704:EHB327705 EQV327704:EQX327705 FAR327704:FAT327705 FKN327704:FKP327705 FUJ327704:FUL327705 GEF327704:GEH327705 GOB327704:GOD327705 GXX327704:GXZ327705 HHT327704:HHV327705 HRP327704:HRR327705 IBL327704:IBN327705 ILH327704:ILJ327705 IVD327704:IVF327705 JEZ327704:JFB327705 JOV327704:JOX327705 JYR327704:JYT327705 KIN327704:KIP327705 KSJ327704:KSL327705 LCF327704:LCH327705 LMB327704:LMD327705 LVX327704:LVZ327705 MFT327704:MFV327705 MPP327704:MPR327705 MZL327704:MZN327705 NJH327704:NJJ327705 NTD327704:NTF327705 OCZ327704:ODB327705 OMV327704:OMX327705 OWR327704:OWT327705 PGN327704:PGP327705 PQJ327704:PQL327705 QAF327704:QAH327705 QKB327704:QKD327705 QTX327704:QTZ327705 RDT327704:RDV327705 RNP327704:RNR327705 RXL327704:RXN327705 SHH327704:SHJ327705 SRD327704:SRF327705 TAZ327704:TBB327705 TKV327704:TKX327705 TUR327704:TUT327705 UEN327704:UEP327705 UOJ327704:UOL327705 UYF327704:UYH327705 VIB327704:VID327705 VRX327704:VRZ327705 WBT327704:WBV327705 WLP327704:WLR327705 WVL327704:WVN327705 C393240:F393241 IZ393240:JB393241 SV393240:SX393241 ACR393240:ACT393241 AMN393240:AMP393241 AWJ393240:AWL393241 BGF393240:BGH393241 BQB393240:BQD393241 BZX393240:BZZ393241 CJT393240:CJV393241 CTP393240:CTR393241 DDL393240:DDN393241 DNH393240:DNJ393241 DXD393240:DXF393241 EGZ393240:EHB393241 EQV393240:EQX393241 FAR393240:FAT393241 FKN393240:FKP393241 FUJ393240:FUL393241 GEF393240:GEH393241 GOB393240:GOD393241 GXX393240:GXZ393241 HHT393240:HHV393241 HRP393240:HRR393241 IBL393240:IBN393241 ILH393240:ILJ393241 IVD393240:IVF393241 JEZ393240:JFB393241 JOV393240:JOX393241 JYR393240:JYT393241 KIN393240:KIP393241 KSJ393240:KSL393241 LCF393240:LCH393241 LMB393240:LMD393241 LVX393240:LVZ393241 MFT393240:MFV393241 MPP393240:MPR393241 MZL393240:MZN393241 NJH393240:NJJ393241 NTD393240:NTF393241 OCZ393240:ODB393241 OMV393240:OMX393241 OWR393240:OWT393241 PGN393240:PGP393241 PQJ393240:PQL393241 QAF393240:QAH393241 QKB393240:QKD393241 QTX393240:QTZ393241 RDT393240:RDV393241 RNP393240:RNR393241 RXL393240:RXN393241 SHH393240:SHJ393241 SRD393240:SRF393241 TAZ393240:TBB393241 TKV393240:TKX393241 TUR393240:TUT393241 UEN393240:UEP393241 UOJ393240:UOL393241 UYF393240:UYH393241 VIB393240:VID393241 VRX393240:VRZ393241 WBT393240:WBV393241 WLP393240:WLR393241 WVL393240:WVN393241 C458776:F458777 IZ458776:JB458777 SV458776:SX458777 ACR458776:ACT458777 AMN458776:AMP458777 AWJ458776:AWL458777 BGF458776:BGH458777 BQB458776:BQD458777 BZX458776:BZZ458777 CJT458776:CJV458777 CTP458776:CTR458777 DDL458776:DDN458777 DNH458776:DNJ458777 DXD458776:DXF458777 EGZ458776:EHB458777 EQV458776:EQX458777 FAR458776:FAT458777 FKN458776:FKP458777 FUJ458776:FUL458777 GEF458776:GEH458777 GOB458776:GOD458777 GXX458776:GXZ458777 HHT458776:HHV458777 HRP458776:HRR458777 IBL458776:IBN458777 ILH458776:ILJ458777 IVD458776:IVF458777 JEZ458776:JFB458777 JOV458776:JOX458777 JYR458776:JYT458777 KIN458776:KIP458777 KSJ458776:KSL458777 LCF458776:LCH458777 LMB458776:LMD458777 LVX458776:LVZ458777 MFT458776:MFV458777 MPP458776:MPR458777 MZL458776:MZN458777 NJH458776:NJJ458777 NTD458776:NTF458777 OCZ458776:ODB458777 OMV458776:OMX458777 OWR458776:OWT458777 PGN458776:PGP458777 PQJ458776:PQL458777 QAF458776:QAH458777 QKB458776:QKD458777 QTX458776:QTZ458777 RDT458776:RDV458777 RNP458776:RNR458777 RXL458776:RXN458777 SHH458776:SHJ458777 SRD458776:SRF458777 TAZ458776:TBB458777 TKV458776:TKX458777 TUR458776:TUT458777 UEN458776:UEP458777 UOJ458776:UOL458777 UYF458776:UYH458777 VIB458776:VID458777 VRX458776:VRZ458777 WBT458776:WBV458777 WLP458776:WLR458777 WVL458776:WVN458777 C524312:F524313 IZ524312:JB524313 SV524312:SX524313 ACR524312:ACT524313 AMN524312:AMP524313 AWJ524312:AWL524313 BGF524312:BGH524313 BQB524312:BQD524313 BZX524312:BZZ524313 CJT524312:CJV524313 CTP524312:CTR524313 DDL524312:DDN524313 DNH524312:DNJ524313 DXD524312:DXF524313 EGZ524312:EHB524313 EQV524312:EQX524313 FAR524312:FAT524313 FKN524312:FKP524313 FUJ524312:FUL524313 GEF524312:GEH524313 GOB524312:GOD524313 GXX524312:GXZ524313 HHT524312:HHV524313 HRP524312:HRR524313 IBL524312:IBN524313 ILH524312:ILJ524313 IVD524312:IVF524313 JEZ524312:JFB524313 JOV524312:JOX524313 JYR524312:JYT524313 KIN524312:KIP524313 KSJ524312:KSL524313 LCF524312:LCH524313 LMB524312:LMD524313 LVX524312:LVZ524313 MFT524312:MFV524313 MPP524312:MPR524313 MZL524312:MZN524313 NJH524312:NJJ524313 NTD524312:NTF524313 OCZ524312:ODB524313 OMV524312:OMX524313 OWR524312:OWT524313 PGN524312:PGP524313 PQJ524312:PQL524313 QAF524312:QAH524313 QKB524312:QKD524313 QTX524312:QTZ524313 RDT524312:RDV524313 RNP524312:RNR524313 RXL524312:RXN524313 SHH524312:SHJ524313 SRD524312:SRF524313 TAZ524312:TBB524313 TKV524312:TKX524313 TUR524312:TUT524313 UEN524312:UEP524313 UOJ524312:UOL524313 UYF524312:UYH524313 VIB524312:VID524313 VRX524312:VRZ524313 WBT524312:WBV524313 WLP524312:WLR524313 WVL524312:WVN524313 C589848:F589849 IZ589848:JB589849 SV589848:SX589849 ACR589848:ACT589849 AMN589848:AMP589849 AWJ589848:AWL589849 BGF589848:BGH589849 BQB589848:BQD589849 BZX589848:BZZ589849 CJT589848:CJV589849 CTP589848:CTR589849 DDL589848:DDN589849 DNH589848:DNJ589849 DXD589848:DXF589849 EGZ589848:EHB589849 EQV589848:EQX589849 FAR589848:FAT589849 FKN589848:FKP589849 FUJ589848:FUL589849 GEF589848:GEH589849 GOB589848:GOD589849 GXX589848:GXZ589849 HHT589848:HHV589849 HRP589848:HRR589849 IBL589848:IBN589849 ILH589848:ILJ589849 IVD589848:IVF589849 JEZ589848:JFB589849 JOV589848:JOX589849 JYR589848:JYT589849 KIN589848:KIP589849 KSJ589848:KSL589849 LCF589848:LCH589849 LMB589848:LMD589849 LVX589848:LVZ589849 MFT589848:MFV589849 MPP589848:MPR589849 MZL589848:MZN589849 NJH589848:NJJ589849 NTD589848:NTF589849 OCZ589848:ODB589849 OMV589848:OMX589849 OWR589848:OWT589849 PGN589848:PGP589849 PQJ589848:PQL589849 QAF589848:QAH589849 QKB589848:QKD589849 QTX589848:QTZ589849 RDT589848:RDV589849 RNP589848:RNR589849 RXL589848:RXN589849 SHH589848:SHJ589849 SRD589848:SRF589849 TAZ589848:TBB589849 TKV589848:TKX589849 TUR589848:TUT589849 UEN589848:UEP589849 UOJ589848:UOL589849 UYF589848:UYH589849 VIB589848:VID589849 VRX589848:VRZ589849 WBT589848:WBV589849 WLP589848:WLR589849 WVL589848:WVN589849 C655384:F655385 IZ655384:JB655385 SV655384:SX655385 ACR655384:ACT655385 AMN655384:AMP655385 AWJ655384:AWL655385 BGF655384:BGH655385 BQB655384:BQD655385 BZX655384:BZZ655385 CJT655384:CJV655385 CTP655384:CTR655385 DDL655384:DDN655385 DNH655384:DNJ655385 DXD655384:DXF655385 EGZ655384:EHB655385 EQV655384:EQX655385 FAR655384:FAT655385 FKN655384:FKP655385 FUJ655384:FUL655385 GEF655384:GEH655385 GOB655384:GOD655385 GXX655384:GXZ655385 HHT655384:HHV655385 HRP655384:HRR655385 IBL655384:IBN655385 ILH655384:ILJ655385 IVD655384:IVF655385 JEZ655384:JFB655385 JOV655384:JOX655385 JYR655384:JYT655385 KIN655384:KIP655385 KSJ655384:KSL655385 LCF655384:LCH655385 LMB655384:LMD655385 LVX655384:LVZ655385 MFT655384:MFV655385 MPP655384:MPR655385 MZL655384:MZN655385 NJH655384:NJJ655385 NTD655384:NTF655385 OCZ655384:ODB655385 OMV655384:OMX655385 OWR655384:OWT655385 PGN655384:PGP655385 PQJ655384:PQL655385 QAF655384:QAH655385 QKB655384:QKD655385 QTX655384:QTZ655385 RDT655384:RDV655385 RNP655384:RNR655385 RXL655384:RXN655385 SHH655384:SHJ655385 SRD655384:SRF655385 TAZ655384:TBB655385 TKV655384:TKX655385 TUR655384:TUT655385 UEN655384:UEP655385 UOJ655384:UOL655385 UYF655384:UYH655385 VIB655384:VID655385 VRX655384:VRZ655385 WBT655384:WBV655385 WLP655384:WLR655385 WVL655384:WVN655385 C720920:F720921 IZ720920:JB720921 SV720920:SX720921 ACR720920:ACT720921 AMN720920:AMP720921 AWJ720920:AWL720921 BGF720920:BGH720921 BQB720920:BQD720921 BZX720920:BZZ720921 CJT720920:CJV720921 CTP720920:CTR720921 DDL720920:DDN720921 DNH720920:DNJ720921 DXD720920:DXF720921 EGZ720920:EHB720921 EQV720920:EQX720921 FAR720920:FAT720921 FKN720920:FKP720921 FUJ720920:FUL720921 GEF720920:GEH720921 GOB720920:GOD720921 GXX720920:GXZ720921 HHT720920:HHV720921 HRP720920:HRR720921 IBL720920:IBN720921 ILH720920:ILJ720921 IVD720920:IVF720921 JEZ720920:JFB720921 JOV720920:JOX720921 JYR720920:JYT720921 KIN720920:KIP720921 KSJ720920:KSL720921 LCF720920:LCH720921 LMB720920:LMD720921 LVX720920:LVZ720921 MFT720920:MFV720921 MPP720920:MPR720921 MZL720920:MZN720921 NJH720920:NJJ720921 NTD720920:NTF720921 OCZ720920:ODB720921 OMV720920:OMX720921 OWR720920:OWT720921 PGN720920:PGP720921 PQJ720920:PQL720921 QAF720920:QAH720921 QKB720920:QKD720921 QTX720920:QTZ720921 RDT720920:RDV720921 RNP720920:RNR720921 RXL720920:RXN720921 SHH720920:SHJ720921 SRD720920:SRF720921 TAZ720920:TBB720921 TKV720920:TKX720921 TUR720920:TUT720921 UEN720920:UEP720921 UOJ720920:UOL720921 UYF720920:UYH720921 VIB720920:VID720921 VRX720920:VRZ720921 WBT720920:WBV720921 WLP720920:WLR720921 WVL720920:WVN720921 C786456:F786457 IZ786456:JB786457 SV786456:SX786457 ACR786456:ACT786457 AMN786456:AMP786457 AWJ786456:AWL786457 BGF786456:BGH786457 BQB786456:BQD786457 BZX786456:BZZ786457 CJT786456:CJV786457 CTP786456:CTR786457 DDL786456:DDN786457 DNH786456:DNJ786457 DXD786456:DXF786457 EGZ786456:EHB786457 EQV786456:EQX786457 FAR786456:FAT786457 FKN786456:FKP786457 FUJ786456:FUL786457 GEF786456:GEH786457 GOB786456:GOD786457 GXX786456:GXZ786457 HHT786456:HHV786457 HRP786456:HRR786457 IBL786456:IBN786457 ILH786456:ILJ786457 IVD786456:IVF786457 JEZ786456:JFB786457 JOV786456:JOX786457 JYR786456:JYT786457 KIN786456:KIP786457 KSJ786456:KSL786457 LCF786456:LCH786457 LMB786456:LMD786457 LVX786456:LVZ786457 MFT786456:MFV786457 MPP786456:MPR786457 MZL786456:MZN786457 NJH786456:NJJ786457 NTD786456:NTF786457 OCZ786456:ODB786457 OMV786456:OMX786457 OWR786456:OWT786457 PGN786456:PGP786457 PQJ786456:PQL786457 QAF786456:QAH786457 QKB786456:QKD786457 QTX786456:QTZ786457 RDT786456:RDV786457 RNP786456:RNR786457 RXL786456:RXN786457 SHH786456:SHJ786457 SRD786456:SRF786457 TAZ786456:TBB786457 TKV786456:TKX786457 TUR786456:TUT786457 UEN786456:UEP786457 UOJ786456:UOL786457 UYF786456:UYH786457 VIB786456:VID786457 VRX786456:VRZ786457 WBT786456:WBV786457 WLP786456:WLR786457 WVL786456:WVN786457 C851992:F851993 IZ851992:JB851993 SV851992:SX851993 ACR851992:ACT851993 AMN851992:AMP851993 AWJ851992:AWL851993 BGF851992:BGH851993 BQB851992:BQD851993 BZX851992:BZZ851993 CJT851992:CJV851993 CTP851992:CTR851993 DDL851992:DDN851993 DNH851992:DNJ851993 DXD851992:DXF851993 EGZ851992:EHB851993 EQV851992:EQX851993 FAR851992:FAT851993 FKN851992:FKP851993 FUJ851992:FUL851993 GEF851992:GEH851993 GOB851992:GOD851993 GXX851992:GXZ851993 HHT851992:HHV851993 HRP851992:HRR851993 IBL851992:IBN851993 ILH851992:ILJ851993 IVD851992:IVF851993 JEZ851992:JFB851993 JOV851992:JOX851993 JYR851992:JYT851993 KIN851992:KIP851993 KSJ851992:KSL851993 LCF851992:LCH851993 LMB851992:LMD851993 LVX851992:LVZ851993 MFT851992:MFV851993 MPP851992:MPR851993 MZL851992:MZN851993 NJH851992:NJJ851993 NTD851992:NTF851993 OCZ851992:ODB851993 OMV851992:OMX851993 OWR851992:OWT851993 PGN851992:PGP851993 PQJ851992:PQL851993 QAF851992:QAH851993 QKB851992:QKD851993 QTX851992:QTZ851993 RDT851992:RDV851993 RNP851992:RNR851993 RXL851992:RXN851993 SHH851992:SHJ851993 SRD851992:SRF851993 TAZ851992:TBB851993 TKV851992:TKX851993 TUR851992:TUT851993 UEN851992:UEP851993 UOJ851992:UOL851993 UYF851992:UYH851993 VIB851992:VID851993 VRX851992:VRZ851993 WBT851992:WBV851993 WLP851992:WLR851993 WVL851992:WVN851993 C917528:F917529 IZ917528:JB917529 SV917528:SX917529 ACR917528:ACT917529 AMN917528:AMP917529 AWJ917528:AWL917529 BGF917528:BGH917529 BQB917528:BQD917529 BZX917528:BZZ917529 CJT917528:CJV917529 CTP917528:CTR917529 DDL917528:DDN917529 DNH917528:DNJ917529 DXD917528:DXF917529 EGZ917528:EHB917529 EQV917528:EQX917529 FAR917528:FAT917529 FKN917528:FKP917529 FUJ917528:FUL917529 GEF917528:GEH917529 GOB917528:GOD917529 GXX917528:GXZ917529 HHT917528:HHV917529 HRP917528:HRR917529 IBL917528:IBN917529 ILH917528:ILJ917529 IVD917528:IVF917529 JEZ917528:JFB917529 JOV917528:JOX917529 JYR917528:JYT917529 KIN917528:KIP917529 KSJ917528:KSL917529 LCF917528:LCH917529 LMB917528:LMD917529 LVX917528:LVZ917529 MFT917528:MFV917529 MPP917528:MPR917529 MZL917528:MZN917529 NJH917528:NJJ917529 NTD917528:NTF917529 OCZ917528:ODB917529 OMV917528:OMX917529 OWR917528:OWT917529 PGN917528:PGP917529 PQJ917528:PQL917529 QAF917528:QAH917529 QKB917528:QKD917529 QTX917528:QTZ917529 RDT917528:RDV917529 RNP917528:RNR917529 RXL917528:RXN917529 SHH917528:SHJ917529 SRD917528:SRF917529 TAZ917528:TBB917529 TKV917528:TKX917529 TUR917528:TUT917529 UEN917528:UEP917529 UOJ917528:UOL917529 UYF917528:UYH917529 VIB917528:VID917529 VRX917528:VRZ917529 WBT917528:WBV917529 WLP917528:WLR917529 WVL917528:WVN917529 C983064:F983065 IZ983064:JB983065 SV983064:SX983065 ACR983064:ACT983065 AMN983064:AMP983065 AWJ983064:AWL983065 BGF983064:BGH983065 BQB983064:BQD983065 BZX983064:BZZ983065 CJT983064:CJV983065 CTP983064:CTR983065 DDL983064:DDN983065 DNH983064:DNJ983065 DXD983064:DXF983065 EGZ983064:EHB983065 EQV983064:EQX983065 FAR983064:FAT983065 FKN983064:FKP983065 FUJ983064:FUL983065 GEF983064:GEH983065 GOB983064:GOD983065 GXX983064:GXZ983065 HHT983064:HHV983065 HRP983064:HRR983065 IBL983064:IBN983065 ILH983064:ILJ983065 IVD983064:IVF983065 JEZ983064:JFB983065 JOV983064:JOX983065 JYR983064:JYT983065 KIN983064:KIP983065 KSJ983064:KSL983065 LCF983064:LCH983065 LMB983064:LMD983065 LVX983064:LVZ983065 MFT983064:MFV983065 MPP983064:MPR983065 MZL983064:MZN983065 NJH983064:NJJ983065 NTD983064:NTF983065 OCZ983064:ODB983065 OMV983064:OMX983065 OWR983064:OWT983065 PGN983064:PGP983065 PQJ983064:PQL983065 QAF983064:QAH983065 QKB983064:QKD983065 QTX983064:QTZ983065 RDT983064:RDV983065 RNP983064:RNR983065 RXL983064:RXN983065 SHH983064:SHJ983065 SRD983064:SRF983065 TAZ983064:TBB983065 TKV983064:TKX983065 TUR983064:TUT983065 UEN983064:UEP983065 UOJ983064:UOL983065 UYF983064:UYH983065 VIB983064:VID983065 VRX983064:VRZ983065 WBT983064:WBV983065" xr:uid="{00000000-0002-0000-0000-000004000000}">
      <formula1>$G$60:$G$70</formula1>
    </dataValidation>
    <dataValidation type="list" allowBlank="1" showErrorMessage="1" promptTitle="Step 1:  Choose a health plan." prompt="_x000a_Step 2:  Enter the number of years of service credit that apply." sqref="C12:F12" xr:uid="{00000000-0002-0000-0000-000005000000}">
      <formula1>$D$55:$D$57</formula1>
    </dataValidation>
    <dataValidation type="decimal" allowBlank="1" showInputMessage="1" showErrorMessage="1" sqref="F3" xr:uid="{A0EE4B22-C89C-471F-A0A8-5A0D2D6BF8F0}">
      <formula1>0</formula1>
      <formula2>100</formula2>
    </dataValidation>
  </dataValidations>
  <hyperlinks>
    <hyperlink ref="H42" r:id="rId1" xr:uid="{00000000-0004-0000-0000-000000000000}"/>
    <hyperlink ref="H42:I42" r:id="rId2" display="www.medicare.gov" xr:uid="{00000000-0004-0000-0000-000001000000}"/>
    <hyperlink ref="C51" r:id="rId3" display="More information:  UC retiree health &amp; welfare benefits eligibility rules" xr:uid="{00000000-0004-0000-0000-000002000000}"/>
  </hyperlinks>
  <pageMargins left="0.25" right="0.25" top="0.75" bottom="0.75" header="0.3" footer="0.3"/>
  <pageSetup scale="96" orientation="portrait" r:id="rId4"/>
  <ignoredErrors>
    <ignoredError sqref="H26:I27 H31:I31 F25:F32 H28:H30 H32:I32 I28:I30 F22:F24 H22:H25 I19" evalError="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autoPageBreaks="0"/>
  </sheetPr>
  <dimension ref="A1:Z583"/>
  <sheetViews>
    <sheetView showGridLines="0" showRowColHeaders="0" zoomScale="150" zoomScaleNormal="150" workbookViewId="0">
      <selection activeCell="G4" sqref="G4"/>
    </sheetView>
  </sheetViews>
  <sheetFormatPr defaultRowHeight="12.75"/>
  <cols>
    <col min="1" max="1" width="7.7109375" style="1" customWidth="1"/>
    <col min="2" max="9" width="7.28515625" style="1" customWidth="1"/>
    <col min="10" max="10" width="8.7109375" style="1" customWidth="1"/>
    <col min="11" max="18" width="7.28515625" style="28" customWidth="1"/>
    <col min="19" max="22" width="9.140625" style="28"/>
    <col min="23" max="26" width="9.140625" style="2"/>
    <col min="27" max="262" width="9.140625" style="1"/>
    <col min="263" max="263" width="2.28515625" style="1" customWidth="1"/>
    <col min="264" max="264" width="6.28515625" style="1" customWidth="1"/>
    <col min="265" max="269" width="16.7109375" style="1" customWidth="1"/>
    <col min="270" max="270" width="2.140625" style="1" customWidth="1"/>
    <col min="271" max="271" width="22" style="1" bestFit="1" customWidth="1"/>
    <col min="272" max="518" width="9.140625" style="1"/>
    <col min="519" max="519" width="2.28515625" style="1" customWidth="1"/>
    <col min="520" max="520" width="6.28515625" style="1" customWidth="1"/>
    <col min="521" max="525" width="16.7109375" style="1" customWidth="1"/>
    <col min="526" max="526" width="2.140625" style="1" customWidth="1"/>
    <col min="527" max="527" width="22" style="1" bestFit="1" customWidth="1"/>
    <col min="528" max="774" width="9.140625" style="1"/>
    <col min="775" max="775" width="2.28515625" style="1" customWidth="1"/>
    <col min="776" max="776" width="6.28515625" style="1" customWidth="1"/>
    <col min="777" max="781" width="16.7109375" style="1" customWidth="1"/>
    <col min="782" max="782" width="2.140625" style="1" customWidth="1"/>
    <col min="783" max="783" width="22" style="1" bestFit="1" customWidth="1"/>
    <col min="784" max="1030" width="9.140625" style="1"/>
    <col min="1031" max="1031" width="2.28515625" style="1" customWidth="1"/>
    <col min="1032" max="1032" width="6.28515625" style="1" customWidth="1"/>
    <col min="1033" max="1037" width="16.7109375" style="1" customWidth="1"/>
    <col min="1038" max="1038" width="2.140625" style="1" customWidth="1"/>
    <col min="1039" max="1039" width="22" style="1" bestFit="1" customWidth="1"/>
    <col min="1040" max="1286" width="9.140625" style="1"/>
    <col min="1287" max="1287" width="2.28515625" style="1" customWidth="1"/>
    <col min="1288" max="1288" width="6.28515625" style="1" customWidth="1"/>
    <col min="1289" max="1293" width="16.7109375" style="1" customWidth="1"/>
    <col min="1294" max="1294" width="2.140625" style="1" customWidth="1"/>
    <col min="1295" max="1295" width="22" style="1" bestFit="1" customWidth="1"/>
    <col min="1296" max="1542" width="9.140625" style="1"/>
    <col min="1543" max="1543" width="2.28515625" style="1" customWidth="1"/>
    <col min="1544" max="1544" width="6.28515625" style="1" customWidth="1"/>
    <col min="1545" max="1549" width="16.7109375" style="1" customWidth="1"/>
    <col min="1550" max="1550" width="2.140625" style="1" customWidth="1"/>
    <col min="1551" max="1551" width="22" style="1" bestFit="1" customWidth="1"/>
    <col min="1552" max="1798" width="9.140625" style="1"/>
    <col min="1799" max="1799" width="2.28515625" style="1" customWidth="1"/>
    <col min="1800" max="1800" width="6.28515625" style="1" customWidth="1"/>
    <col min="1801" max="1805" width="16.7109375" style="1" customWidth="1"/>
    <col min="1806" max="1806" width="2.140625" style="1" customWidth="1"/>
    <col min="1807" max="1807" width="22" style="1" bestFit="1" customWidth="1"/>
    <col min="1808" max="2054" width="9.140625" style="1"/>
    <col min="2055" max="2055" width="2.28515625" style="1" customWidth="1"/>
    <col min="2056" max="2056" width="6.28515625" style="1" customWidth="1"/>
    <col min="2057" max="2061" width="16.7109375" style="1" customWidth="1"/>
    <col min="2062" max="2062" width="2.140625" style="1" customWidth="1"/>
    <col min="2063" max="2063" width="22" style="1" bestFit="1" customWidth="1"/>
    <col min="2064" max="2310" width="9.140625" style="1"/>
    <col min="2311" max="2311" width="2.28515625" style="1" customWidth="1"/>
    <col min="2312" max="2312" width="6.28515625" style="1" customWidth="1"/>
    <col min="2313" max="2317" width="16.7109375" style="1" customWidth="1"/>
    <col min="2318" max="2318" width="2.140625" style="1" customWidth="1"/>
    <col min="2319" max="2319" width="22" style="1" bestFit="1" customWidth="1"/>
    <col min="2320" max="2566" width="9.140625" style="1"/>
    <col min="2567" max="2567" width="2.28515625" style="1" customWidth="1"/>
    <col min="2568" max="2568" width="6.28515625" style="1" customWidth="1"/>
    <col min="2569" max="2573" width="16.7109375" style="1" customWidth="1"/>
    <col min="2574" max="2574" width="2.140625" style="1" customWidth="1"/>
    <col min="2575" max="2575" width="22" style="1" bestFit="1" customWidth="1"/>
    <col min="2576" max="2822" width="9.140625" style="1"/>
    <col min="2823" max="2823" width="2.28515625" style="1" customWidth="1"/>
    <col min="2824" max="2824" width="6.28515625" style="1" customWidth="1"/>
    <col min="2825" max="2829" width="16.7109375" style="1" customWidth="1"/>
    <col min="2830" max="2830" width="2.140625" style="1" customWidth="1"/>
    <col min="2831" max="2831" width="22" style="1" bestFit="1" customWidth="1"/>
    <col min="2832" max="3078" width="9.140625" style="1"/>
    <col min="3079" max="3079" width="2.28515625" style="1" customWidth="1"/>
    <col min="3080" max="3080" width="6.28515625" style="1" customWidth="1"/>
    <col min="3081" max="3085" width="16.7109375" style="1" customWidth="1"/>
    <col min="3086" max="3086" width="2.140625" style="1" customWidth="1"/>
    <col min="3087" max="3087" width="22" style="1" bestFit="1" customWidth="1"/>
    <col min="3088" max="3334" width="9.140625" style="1"/>
    <col min="3335" max="3335" width="2.28515625" style="1" customWidth="1"/>
    <col min="3336" max="3336" width="6.28515625" style="1" customWidth="1"/>
    <col min="3337" max="3341" width="16.7109375" style="1" customWidth="1"/>
    <col min="3342" max="3342" width="2.140625" style="1" customWidth="1"/>
    <col min="3343" max="3343" width="22" style="1" bestFit="1" customWidth="1"/>
    <col min="3344" max="3590" width="9.140625" style="1"/>
    <col min="3591" max="3591" width="2.28515625" style="1" customWidth="1"/>
    <col min="3592" max="3592" width="6.28515625" style="1" customWidth="1"/>
    <col min="3593" max="3597" width="16.7109375" style="1" customWidth="1"/>
    <col min="3598" max="3598" width="2.140625" style="1" customWidth="1"/>
    <col min="3599" max="3599" width="22" style="1" bestFit="1" customWidth="1"/>
    <col min="3600" max="3846" width="9.140625" style="1"/>
    <col min="3847" max="3847" width="2.28515625" style="1" customWidth="1"/>
    <col min="3848" max="3848" width="6.28515625" style="1" customWidth="1"/>
    <col min="3849" max="3853" width="16.7109375" style="1" customWidth="1"/>
    <col min="3854" max="3854" width="2.140625" style="1" customWidth="1"/>
    <col min="3855" max="3855" width="22" style="1" bestFit="1" customWidth="1"/>
    <col min="3856" max="4102" width="9.140625" style="1"/>
    <col min="4103" max="4103" width="2.28515625" style="1" customWidth="1"/>
    <col min="4104" max="4104" width="6.28515625" style="1" customWidth="1"/>
    <col min="4105" max="4109" width="16.7109375" style="1" customWidth="1"/>
    <col min="4110" max="4110" width="2.140625" style="1" customWidth="1"/>
    <col min="4111" max="4111" width="22" style="1" bestFit="1" customWidth="1"/>
    <col min="4112" max="4358" width="9.140625" style="1"/>
    <col min="4359" max="4359" width="2.28515625" style="1" customWidth="1"/>
    <col min="4360" max="4360" width="6.28515625" style="1" customWidth="1"/>
    <col min="4361" max="4365" width="16.7109375" style="1" customWidth="1"/>
    <col min="4366" max="4366" width="2.140625" style="1" customWidth="1"/>
    <col min="4367" max="4367" width="22" style="1" bestFit="1" customWidth="1"/>
    <col min="4368" max="4614" width="9.140625" style="1"/>
    <col min="4615" max="4615" width="2.28515625" style="1" customWidth="1"/>
    <col min="4616" max="4616" width="6.28515625" style="1" customWidth="1"/>
    <col min="4617" max="4621" width="16.7109375" style="1" customWidth="1"/>
    <col min="4622" max="4622" width="2.140625" style="1" customWidth="1"/>
    <col min="4623" max="4623" width="22" style="1" bestFit="1" customWidth="1"/>
    <col min="4624" max="4870" width="9.140625" style="1"/>
    <col min="4871" max="4871" width="2.28515625" style="1" customWidth="1"/>
    <col min="4872" max="4872" width="6.28515625" style="1" customWidth="1"/>
    <col min="4873" max="4877" width="16.7109375" style="1" customWidth="1"/>
    <col min="4878" max="4878" width="2.140625" style="1" customWidth="1"/>
    <col min="4879" max="4879" width="22" style="1" bestFit="1" customWidth="1"/>
    <col min="4880" max="5126" width="9.140625" style="1"/>
    <col min="5127" max="5127" width="2.28515625" style="1" customWidth="1"/>
    <col min="5128" max="5128" width="6.28515625" style="1" customWidth="1"/>
    <col min="5129" max="5133" width="16.7109375" style="1" customWidth="1"/>
    <col min="5134" max="5134" width="2.140625" style="1" customWidth="1"/>
    <col min="5135" max="5135" width="22" style="1" bestFit="1" customWidth="1"/>
    <col min="5136" max="5382" width="9.140625" style="1"/>
    <col min="5383" max="5383" width="2.28515625" style="1" customWidth="1"/>
    <col min="5384" max="5384" width="6.28515625" style="1" customWidth="1"/>
    <col min="5385" max="5389" width="16.7109375" style="1" customWidth="1"/>
    <col min="5390" max="5390" width="2.140625" style="1" customWidth="1"/>
    <col min="5391" max="5391" width="22" style="1" bestFit="1" customWidth="1"/>
    <col min="5392" max="5638" width="9.140625" style="1"/>
    <col min="5639" max="5639" width="2.28515625" style="1" customWidth="1"/>
    <col min="5640" max="5640" width="6.28515625" style="1" customWidth="1"/>
    <col min="5641" max="5645" width="16.7109375" style="1" customWidth="1"/>
    <col min="5646" max="5646" width="2.140625" style="1" customWidth="1"/>
    <col min="5647" max="5647" width="22" style="1" bestFit="1" customWidth="1"/>
    <col min="5648" max="5894" width="9.140625" style="1"/>
    <col min="5895" max="5895" width="2.28515625" style="1" customWidth="1"/>
    <col min="5896" max="5896" width="6.28515625" style="1" customWidth="1"/>
    <col min="5897" max="5901" width="16.7109375" style="1" customWidth="1"/>
    <col min="5902" max="5902" width="2.140625" style="1" customWidth="1"/>
    <col min="5903" max="5903" width="22" style="1" bestFit="1" customWidth="1"/>
    <col min="5904" max="6150" width="9.140625" style="1"/>
    <col min="6151" max="6151" width="2.28515625" style="1" customWidth="1"/>
    <col min="6152" max="6152" width="6.28515625" style="1" customWidth="1"/>
    <col min="6153" max="6157" width="16.7109375" style="1" customWidth="1"/>
    <col min="6158" max="6158" width="2.140625" style="1" customWidth="1"/>
    <col min="6159" max="6159" width="22" style="1" bestFit="1" customWidth="1"/>
    <col min="6160" max="6406" width="9.140625" style="1"/>
    <col min="6407" max="6407" width="2.28515625" style="1" customWidth="1"/>
    <col min="6408" max="6408" width="6.28515625" style="1" customWidth="1"/>
    <col min="6409" max="6413" width="16.7109375" style="1" customWidth="1"/>
    <col min="6414" max="6414" width="2.140625" style="1" customWidth="1"/>
    <col min="6415" max="6415" width="22" style="1" bestFit="1" customWidth="1"/>
    <col min="6416" max="6662" width="9.140625" style="1"/>
    <col min="6663" max="6663" width="2.28515625" style="1" customWidth="1"/>
    <col min="6664" max="6664" width="6.28515625" style="1" customWidth="1"/>
    <col min="6665" max="6669" width="16.7109375" style="1" customWidth="1"/>
    <col min="6670" max="6670" width="2.140625" style="1" customWidth="1"/>
    <col min="6671" max="6671" width="22" style="1" bestFit="1" customWidth="1"/>
    <col min="6672" max="6918" width="9.140625" style="1"/>
    <col min="6919" max="6919" width="2.28515625" style="1" customWidth="1"/>
    <col min="6920" max="6920" width="6.28515625" style="1" customWidth="1"/>
    <col min="6921" max="6925" width="16.7109375" style="1" customWidth="1"/>
    <col min="6926" max="6926" width="2.140625" style="1" customWidth="1"/>
    <col min="6927" max="6927" width="22" style="1" bestFit="1" customWidth="1"/>
    <col min="6928" max="7174" width="9.140625" style="1"/>
    <col min="7175" max="7175" width="2.28515625" style="1" customWidth="1"/>
    <col min="7176" max="7176" width="6.28515625" style="1" customWidth="1"/>
    <col min="7177" max="7181" width="16.7109375" style="1" customWidth="1"/>
    <col min="7182" max="7182" width="2.140625" style="1" customWidth="1"/>
    <col min="7183" max="7183" width="22" style="1" bestFit="1" customWidth="1"/>
    <col min="7184" max="7430" width="9.140625" style="1"/>
    <col min="7431" max="7431" width="2.28515625" style="1" customWidth="1"/>
    <col min="7432" max="7432" width="6.28515625" style="1" customWidth="1"/>
    <col min="7433" max="7437" width="16.7109375" style="1" customWidth="1"/>
    <col min="7438" max="7438" width="2.140625" style="1" customWidth="1"/>
    <col min="7439" max="7439" width="22" style="1" bestFit="1" customWidth="1"/>
    <col min="7440" max="7686" width="9.140625" style="1"/>
    <col min="7687" max="7687" width="2.28515625" style="1" customWidth="1"/>
    <col min="7688" max="7688" width="6.28515625" style="1" customWidth="1"/>
    <col min="7689" max="7693" width="16.7109375" style="1" customWidth="1"/>
    <col min="7694" max="7694" width="2.140625" style="1" customWidth="1"/>
    <col min="7695" max="7695" width="22" style="1" bestFit="1" customWidth="1"/>
    <col min="7696" max="7942" width="9.140625" style="1"/>
    <col min="7943" max="7943" width="2.28515625" style="1" customWidth="1"/>
    <col min="7944" max="7944" width="6.28515625" style="1" customWidth="1"/>
    <col min="7945" max="7949" width="16.7109375" style="1" customWidth="1"/>
    <col min="7950" max="7950" width="2.140625" style="1" customWidth="1"/>
    <col min="7951" max="7951" width="22" style="1" bestFit="1" customWidth="1"/>
    <col min="7952" max="8198" width="9.140625" style="1"/>
    <col min="8199" max="8199" width="2.28515625" style="1" customWidth="1"/>
    <col min="8200" max="8200" width="6.28515625" style="1" customWidth="1"/>
    <col min="8201" max="8205" width="16.7109375" style="1" customWidth="1"/>
    <col min="8206" max="8206" width="2.140625" style="1" customWidth="1"/>
    <col min="8207" max="8207" width="22" style="1" bestFit="1" customWidth="1"/>
    <col min="8208" max="8454" width="9.140625" style="1"/>
    <col min="8455" max="8455" width="2.28515625" style="1" customWidth="1"/>
    <col min="8456" max="8456" width="6.28515625" style="1" customWidth="1"/>
    <col min="8457" max="8461" width="16.7109375" style="1" customWidth="1"/>
    <col min="8462" max="8462" width="2.140625" style="1" customWidth="1"/>
    <col min="8463" max="8463" width="22" style="1" bestFit="1" customWidth="1"/>
    <col min="8464" max="8710" width="9.140625" style="1"/>
    <col min="8711" max="8711" width="2.28515625" style="1" customWidth="1"/>
    <col min="8712" max="8712" width="6.28515625" style="1" customWidth="1"/>
    <col min="8713" max="8717" width="16.7109375" style="1" customWidth="1"/>
    <col min="8718" max="8718" width="2.140625" style="1" customWidth="1"/>
    <col min="8719" max="8719" width="22" style="1" bestFit="1" customWidth="1"/>
    <col min="8720" max="8966" width="9.140625" style="1"/>
    <col min="8967" max="8967" width="2.28515625" style="1" customWidth="1"/>
    <col min="8968" max="8968" width="6.28515625" style="1" customWidth="1"/>
    <col min="8969" max="8973" width="16.7109375" style="1" customWidth="1"/>
    <col min="8974" max="8974" width="2.140625" style="1" customWidth="1"/>
    <col min="8975" max="8975" width="22" style="1" bestFit="1" customWidth="1"/>
    <col min="8976" max="9222" width="9.140625" style="1"/>
    <col min="9223" max="9223" width="2.28515625" style="1" customWidth="1"/>
    <col min="9224" max="9224" width="6.28515625" style="1" customWidth="1"/>
    <col min="9225" max="9229" width="16.7109375" style="1" customWidth="1"/>
    <col min="9230" max="9230" width="2.140625" style="1" customWidth="1"/>
    <col min="9231" max="9231" width="22" style="1" bestFit="1" customWidth="1"/>
    <col min="9232" max="9478" width="9.140625" style="1"/>
    <col min="9479" max="9479" width="2.28515625" style="1" customWidth="1"/>
    <col min="9480" max="9480" width="6.28515625" style="1" customWidth="1"/>
    <col min="9481" max="9485" width="16.7109375" style="1" customWidth="1"/>
    <col min="9486" max="9486" width="2.140625" style="1" customWidth="1"/>
    <col min="9487" max="9487" width="22" style="1" bestFit="1" customWidth="1"/>
    <col min="9488" max="9734" width="9.140625" style="1"/>
    <col min="9735" max="9735" width="2.28515625" style="1" customWidth="1"/>
    <col min="9736" max="9736" width="6.28515625" style="1" customWidth="1"/>
    <col min="9737" max="9741" width="16.7109375" style="1" customWidth="1"/>
    <col min="9742" max="9742" width="2.140625" style="1" customWidth="1"/>
    <col min="9743" max="9743" width="22" style="1" bestFit="1" customWidth="1"/>
    <col min="9744" max="9990" width="9.140625" style="1"/>
    <col min="9991" max="9991" width="2.28515625" style="1" customWidth="1"/>
    <col min="9992" max="9992" width="6.28515625" style="1" customWidth="1"/>
    <col min="9993" max="9997" width="16.7109375" style="1" customWidth="1"/>
    <col min="9998" max="9998" width="2.140625" style="1" customWidth="1"/>
    <col min="9999" max="9999" width="22" style="1" bestFit="1" customWidth="1"/>
    <col min="10000" max="10246" width="9.140625" style="1"/>
    <col min="10247" max="10247" width="2.28515625" style="1" customWidth="1"/>
    <col min="10248" max="10248" width="6.28515625" style="1" customWidth="1"/>
    <col min="10249" max="10253" width="16.7109375" style="1" customWidth="1"/>
    <col min="10254" max="10254" width="2.140625" style="1" customWidth="1"/>
    <col min="10255" max="10255" width="22" style="1" bestFit="1" customWidth="1"/>
    <col min="10256" max="10502" width="9.140625" style="1"/>
    <col min="10503" max="10503" width="2.28515625" style="1" customWidth="1"/>
    <col min="10504" max="10504" width="6.28515625" style="1" customWidth="1"/>
    <col min="10505" max="10509" width="16.7109375" style="1" customWidth="1"/>
    <col min="10510" max="10510" width="2.140625" style="1" customWidth="1"/>
    <col min="10511" max="10511" width="22" style="1" bestFit="1" customWidth="1"/>
    <col min="10512" max="10758" width="9.140625" style="1"/>
    <col min="10759" max="10759" width="2.28515625" style="1" customWidth="1"/>
    <col min="10760" max="10760" width="6.28515625" style="1" customWidth="1"/>
    <col min="10761" max="10765" width="16.7109375" style="1" customWidth="1"/>
    <col min="10766" max="10766" width="2.140625" style="1" customWidth="1"/>
    <col min="10767" max="10767" width="22" style="1" bestFit="1" customWidth="1"/>
    <col min="10768" max="11014" width="9.140625" style="1"/>
    <col min="11015" max="11015" width="2.28515625" style="1" customWidth="1"/>
    <col min="11016" max="11016" width="6.28515625" style="1" customWidth="1"/>
    <col min="11017" max="11021" width="16.7109375" style="1" customWidth="1"/>
    <col min="11022" max="11022" width="2.140625" style="1" customWidth="1"/>
    <col min="11023" max="11023" width="22" style="1" bestFit="1" customWidth="1"/>
    <col min="11024" max="11270" width="9.140625" style="1"/>
    <col min="11271" max="11271" width="2.28515625" style="1" customWidth="1"/>
    <col min="11272" max="11272" width="6.28515625" style="1" customWidth="1"/>
    <col min="11273" max="11277" width="16.7109375" style="1" customWidth="1"/>
    <col min="11278" max="11278" width="2.140625" style="1" customWidth="1"/>
    <col min="11279" max="11279" width="22" style="1" bestFit="1" customWidth="1"/>
    <col min="11280" max="11526" width="9.140625" style="1"/>
    <col min="11527" max="11527" width="2.28515625" style="1" customWidth="1"/>
    <col min="11528" max="11528" width="6.28515625" style="1" customWidth="1"/>
    <col min="11529" max="11533" width="16.7109375" style="1" customWidth="1"/>
    <col min="11534" max="11534" width="2.140625" style="1" customWidth="1"/>
    <col min="11535" max="11535" width="22" style="1" bestFit="1" customWidth="1"/>
    <col min="11536" max="11782" width="9.140625" style="1"/>
    <col min="11783" max="11783" width="2.28515625" style="1" customWidth="1"/>
    <col min="11784" max="11784" width="6.28515625" style="1" customWidth="1"/>
    <col min="11785" max="11789" width="16.7109375" style="1" customWidth="1"/>
    <col min="11790" max="11790" width="2.140625" style="1" customWidth="1"/>
    <col min="11791" max="11791" width="22" style="1" bestFit="1" customWidth="1"/>
    <col min="11792" max="12038" width="9.140625" style="1"/>
    <col min="12039" max="12039" width="2.28515625" style="1" customWidth="1"/>
    <col min="12040" max="12040" width="6.28515625" style="1" customWidth="1"/>
    <col min="12041" max="12045" width="16.7109375" style="1" customWidth="1"/>
    <col min="12046" max="12046" width="2.140625" style="1" customWidth="1"/>
    <col min="12047" max="12047" width="22" style="1" bestFit="1" customWidth="1"/>
    <col min="12048" max="12294" width="9.140625" style="1"/>
    <col min="12295" max="12295" width="2.28515625" style="1" customWidth="1"/>
    <col min="12296" max="12296" width="6.28515625" style="1" customWidth="1"/>
    <col min="12297" max="12301" width="16.7109375" style="1" customWidth="1"/>
    <col min="12302" max="12302" width="2.140625" style="1" customWidth="1"/>
    <col min="12303" max="12303" width="22" style="1" bestFit="1" customWidth="1"/>
    <col min="12304" max="12550" width="9.140625" style="1"/>
    <col min="12551" max="12551" width="2.28515625" style="1" customWidth="1"/>
    <col min="12552" max="12552" width="6.28515625" style="1" customWidth="1"/>
    <col min="12553" max="12557" width="16.7109375" style="1" customWidth="1"/>
    <col min="12558" max="12558" width="2.140625" style="1" customWidth="1"/>
    <col min="12559" max="12559" width="22" style="1" bestFit="1" customWidth="1"/>
    <col min="12560" max="12806" width="9.140625" style="1"/>
    <col min="12807" max="12807" width="2.28515625" style="1" customWidth="1"/>
    <col min="12808" max="12808" width="6.28515625" style="1" customWidth="1"/>
    <col min="12809" max="12813" width="16.7109375" style="1" customWidth="1"/>
    <col min="12814" max="12814" width="2.140625" style="1" customWidth="1"/>
    <col min="12815" max="12815" width="22" style="1" bestFit="1" customWidth="1"/>
    <col min="12816" max="13062" width="9.140625" style="1"/>
    <col min="13063" max="13063" width="2.28515625" style="1" customWidth="1"/>
    <col min="13064" max="13064" width="6.28515625" style="1" customWidth="1"/>
    <col min="13065" max="13069" width="16.7109375" style="1" customWidth="1"/>
    <col min="13070" max="13070" width="2.140625" style="1" customWidth="1"/>
    <col min="13071" max="13071" width="22" style="1" bestFit="1" customWidth="1"/>
    <col min="13072" max="13318" width="9.140625" style="1"/>
    <col min="13319" max="13319" width="2.28515625" style="1" customWidth="1"/>
    <col min="13320" max="13320" width="6.28515625" style="1" customWidth="1"/>
    <col min="13321" max="13325" width="16.7109375" style="1" customWidth="1"/>
    <col min="13326" max="13326" width="2.140625" style="1" customWidth="1"/>
    <col min="13327" max="13327" width="22" style="1" bestFit="1" customWidth="1"/>
    <col min="13328" max="13574" width="9.140625" style="1"/>
    <col min="13575" max="13575" width="2.28515625" style="1" customWidth="1"/>
    <col min="13576" max="13576" width="6.28515625" style="1" customWidth="1"/>
    <col min="13577" max="13581" width="16.7109375" style="1" customWidth="1"/>
    <col min="13582" max="13582" width="2.140625" style="1" customWidth="1"/>
    <col min="13583" max="13583" width="22" style="1" bestFit="1" customWidth="1"/>
    <col min="13584" max="13830" width="9.140625" style="1"/>
    <col min="13831" max="13831" width="2.28515625" style="1" customWidth="1"/>
    <col min="13832" max="13832" width="6.28515625" style="1" customWidth="1"/>
    <col min="13833" max="13837" width="16.7109375" style="1" customWidth="1"/>
    <col min="13838" max="13838" width="2.140625" style="1" customWidth="1"/>
    <col min="13839" max="13839" width="22" style="1" bestFit="1" customWidth="1"/>
    <col min="13840" max="14086" width="9.140625" style="1"/>
    <col min="14087" max="14087" width="2.28515625" style="1" customWidth="1"/>
    <col min="14088" max="14088" width="6.28515625" style="1" customWidth="1"/>
    <col min="14089" max="14093" width="16.7109375" style="1" customWidth="1"/>
    <col min="14094" max="14094" width="2.140625" style="1" customWidth="1"/>
    <col min="14095" max="14095" width="22" style="1" bestFit="1" customWidth="1"/>
    <col min="14096" max="14342" width="9.140625" style="1"/>
    <col min="14343" max="14343" width="2.28515625" style="1" customWidth="1"/>
    <col min="14344" max="14344" width="6.28515625" style="1" customWidth="1"/>
    <col min="14345" max="14349" width="16.7109375" style="1" customWidth="1"/>
    <col min="14350" max="14350" width="2.140625" style="1" customWidth="1"/>
    <col min="14351" max="14351" width="22" style="1" bestFit="1" customWidth="1"/>
    <col min="14352" max="14598" width="9.140625" style="1"/>
    <col min="14599" max="14599" width="2.28515625" style="1" customWidth="1"/>
    <col min="14600" max="14600" width="6.28515625" style="1" customWidth="1"/>
    <col min="14601" max="14605" width="16.7109375" style="1" customWidth="1"/>
    <col min="14606" max="14606" width="2.140625" style="1" customWidth="1"/>
    <col min="14607" max="14607" width="22" style="1" bestFit="1" customWidth="1"/>
    <col min="14608" max="14854" width="9.140625" style="1"/>
    <col min="14855" max="14855" width="2.28515625" style="1" customWidth="1"/>
    <col min="14856" max="14856" width="6.28515625" style="1" customWidth="1"/>
    <col min="14857" max="14861" width="16.7109375" style="1" customWidth="1"/>
    <col min="14862" max="14862" width="2.140625" style="1" customWidth="1"/>
    <col min="14863" max="14863" width="22" style="1" bestFit="1" customWidth="1"/>
    <col min="14864" max="15110" width="9.140625" style="1"/>
    <col min="15111" max="15111" width="2.28515625" style="1" customWidth="1"/>
    <col min="15112" max="15112" width="6.28515625" style="1" customWidth="1"/>
    <col min="15113" max="15117" width="16.7109375" style="1" customWidth="1"/>
    <col min="15118" max="15118" width="2.140625" style="1" customWidth="1"/>
    <col min="15119" max="15119" width="22" style="1" bestFit="1" customWidth="1"/>
    <col min="15120" max="15366" width="9.140625" style="1"/>
    <col min="15367" max="15367" width="2.28515625" style="1" customWidth="1"/>
    <col min="15368" max="15368" width="6.28515625" style="1" customWidth="1"/>
    <col min="15369" max="15373" width="16.7109375" style="1" customWidth="1"/>
    <col min="15374" max="15374" width="2.140625" style="1" customWidth="1"/>
    <col min="15375" max="15375" width="22" style="1" bestFit="1" customWidth="1"/>
    <col min="15376" max="15622" width="9.140625" style="1"/>
    <col min="15623" max="15623" width="2.28515625" style="1" customWidth="1"/>
    <col min="15624" max="15624" width="6.28515625" style="1" customWidth="1"/>
    <col min="15625" max="15629" width="16.7109375" style="1" customWidth="1"/>
    <col min="15630" max="15630" width="2.140625" style="1" customWidth="1"/>
    <col min="15631" max="15631" width="22" style="1" bestFit="1" customWidth="1"/>
    <col min="15632" max="15878" width="9.140625" style="1"/>
    <col min="15879" max="15879" width="2.28515625" style="1" customWidth="1"/>
    <col min="15880" max="15880" width="6.28515625" style="1" customWidth="1"/>
    <col min="15881" max="15885" width="16.7109375" style="1" customWidth="1"/>
    <col min="15886" max="15886" width="2.140625" style="1" customWidth="1"/>
    <col min="15887" max="15887" width="22" style="1" bestFit="1" customWidth="1"/>
    <col min="15888" max="16134" width="9.140625" style="1"/>
    <col min="16135" max="16135" width="2.28515625" style="1" customWidth="1"/>
    <col min="16136" max="16136" width="6.28515625" style="1" customWidth="1"/>
    <col min="16137" max="16141" width="16.7109375" style="1" customWidth="1"/>
    <col min="16142" max="16142" width="2.140625" style="1" customWidth="1"/>
    <col min="16143" max="16143" width="22" style="1" bestFit="1" customWidth="1"/>
    <col min="16144" max="16384" width="9.140625" style="1"/>
  </cols>
  <sheetData>
    <row r="1" spans="1:26" s="23" customFormat="1" ht="17.25" customHeight="1">
      <c r="A1" s="194" t="s">
        <v>246</v>
      </c>
      <c r="B1" s="194"/>
      <c r="C1" s="194"/>
      <c r="D1" s="194"/>
      <c r="E1" s="194"/>
      <c r="F1" s="194"/>
      <c r="G1" s="194"/>
      <c r="H1" s="194"/>
      <c r="I1" s="194"/>
      <c r="J1" s="194"/>
      <c r="K1" s="194"/>
      <c r="L1" s="194"/>
      <c r="M1" s="194"/>
      <c r="N1" s="194"/>
      <c r="O1" s="194"/>
      <c r="P1" s="194"/>
      <c r="Q1" s="194"/>
      <c r="R1" s="194"/>
      <c r="S1" s="21"/>
      <c r="T1" s="21"/>
      <c r="U1" s="21"/>
      <c r="V1" s="21"/>
      <c r="W1" s="22"/>
      <c r="X1" s="22"/>
      <c r="Y1" s="22"/>
      <c r="Z1" s="22"/>
    </row>
    <row r="2" spans="1:26" s="23" customFormat="1" ht="3" customHeight="1">
      <c r="A2" s="24"/>
      <c r="B2" s="24"/>
      <c r="C2" s="24"/>
      <c r="D2" s="24"/>
      <c r="E2" s="24"/>
      <c r="F2" s="24"/>
      <c r="G2" s="24"/>
      <c r="H2" s="24"/>
      <c r="I2" s="24"/>
      <c r="J2" s="24"/>
      <c r="K2" s="24"/>
      <c r="L2" s="24"/>
      <c r="M2" s="24"/>
      <c r="N2" s="24"/>
      <c r="O2" s="24"/>
      <c r="P2" s="24"/>
      <c r="Q2" s="24"/>
      <c r="R2" s="24"/>
      <c r="S2" s="21"/>
      <c r="T2" s="21"/>
      <c r="U2" s="21"/>
      <c r="V2" s="21"/>
      <c r="W2" s="22"/>
      <c r="X2" s="22"/>
      <c r="Y2" s="22"/>
      <c r="Z2" s="22"/>
    </row>
    <row r="3" spans="1:26" ht="4.5" customHeight="1"/>
    <row r="4" spans="1:26" ht="14.25" customHeight="1">
      <c r="E4" s="195" t="s">
        <v>124</v>
      </c>
      <c r="F4" s="196"/>
      <c r="G4" s="120">
        <f>'Medical, Dental Estimator'!H19</f>
        <v>0.85</v>
      </c>
      <c r="H4" s="122" t="s">
        <v>221</v>
      </c>
      <c r="I4" s="121"/>
      <c r="J4" s="123"/>
      <c r="K4" s="124"/>
      <c r="L4" s="125"/>
      <c r="M4" s="125"/>
      <c r="N4" s="125"/>
      <c r="O4" s="125"/>
      <c r="Q4" s="2"/>
      <c r="T4" s="2"/>
      <c r="U4" s="2"/>
      <c r="V4" s="2"/>
    </row>
    <row r="5" spans="1:26" ht="6.75" customHeight="1">
      <c r="B5" s="26"/>
      <c r="C5" s="25"/>
      <c r="D5" s="25"/>
      <c r="E5" s="25"/>
      <c r="F5" s="11"/>
      <c r="G5" s="11"/>
      <c r="H5" s="11"/>
      <c r="I5" s="11"/>
      <c r="J5" s="11"/>
      <c r="K5" s="2"/>
      <c r="L5" s="2"/>
      <c r="M5" s="2"/>
      <c r="N5" s="2"/>
      <c r="O5" s="2"/>
      <c r="P5" s="2"/>
      <c r="Q5" s="2"/>
      <c r="R5" s="2"/>
      <c r="S5" s="2"/>
      <c r="T5" s="2"/>
      <c r="U5" s="2"/>
      <c r="V5" s="2"/>
    </row>
    <row r="6" spans="1:26" ht="84" customHeight="1" thickBot="1">
      <c r="A6" s="27"/>
      <c r="B6" s="198" t="s">
        <v>239</v>
      </c>
      <c r="C6" s="199"/>
      <c r="D6" s="197" t="s">
        <v>235</v>
      </c>
      <c r="E6" s="199"/>
      <c r="F6" s="197" t="s">
        <v>233</v>
      </c>
      <c r="G6" s="199"/>
      <c r="H6" s="197" t="s">
        <v>243</v>
      </c>
      <c r="I6" s="199"/>
      <c r="J6" s="128" t="s">
        <v>244</v>
      </c>
      <c r="K6" s="197" t="s">
        <v>240</v>
      </c>
      <c r="L6" s="200"/>
      <c r="M6" s="197" t="s">
        <v>241</v>
      </c>
      <c r="N6" s="200"/>
      <c r="O6" s="197" t="s">
        <v>242</v>
      </c>
      <c r="P6" s="199"/>
      <c r="Q6" s="197" t="s">
        <v>234</v>
      </c>
      <c r="R6" s="198"/>
    </row>
    <row r="7" spans="1:26" ht="38.25" customHeight="1" thickTop="1">
      <c r="B7" s="100" t="s">
        <v>98</v>
      </c>
      <c r="C7" s="44" t="s">
        <v>220</v>
      </c>
      <c r="D7" s="101" t="s">
        <v>98</v>
      </c>
      <c r="E7" s="44" t="s">
        <v>220</v>
      </c>
      <c r="F7" s="101" t="s">
        <v>98</v>
      </c>
      <c r="G7" s="44" t="s">
        <v>220</v>
      </c>
      <c r="H7" s="101" t="s">
        <v>98</v>
      </c>
      <c r="I7" s="44" t="s">
        <v>220</v>
      </c>
      <c r="J7" s="102" t="s">
        <v>98</v>
      </c>
      <c r="K7" s="101" t="s">
        <v>98</v>
      </c>
      <c r="L7" s="44" t="s">
        <v>220</v>
      </c>
      <c r="M7" s="101" t="s">
        <v>98</v>
      </c>
      <c r="N7" s="44" t="s">
        <v>220</v>
      </c>
      <c r="O7" s="101" t="s">
        <v>98</v>
      </c>
      <c r="P7" s="44" t="s">
        <v>220</v>
      </c>
      <c r="Q7" s="101" t="s">
        <v>98</v>
      </c>
      <c r="R7" s="126" t="s">
        <v>220</v>
      </c>
    </row>
    <row r="8" spans="1:26" ht="12" customHeight="1">
      <c r="A8" s="29"/>
      <c r="B8" s="30"/>
      <c r="C8" s="31"/>
      <c r="D8" s="30"/>
      <c r="E8" s="31"/>
      <c r="F8" s="30"/>
      <c r="G8" s="31"/>
      <c r="H8" s="30"/>
      <c r="I8" s="31"/>
      <c r="J8" s="32"/>
      <c r="K8" s="33"/>
      <c r="L8" s="31"/>
      <c r="M8" s="33"/>
      <c r="N8" s="31"/>
      <c r="O8" s="33"/>
      <c r="P8" s="31"/>
      <c r="Q8" s="33"/>
      <c r="R8" s="31"/>
    </row>
    <row r="9" spans="1:26" s="6" customFormat="1" ht="12" customHeight="1">
      <c r="A9" s="34" t="s">
        <v>222</v>
      </c>
      <c r="B9" s="103" t="str">
        <f>IF(B10=" ","$0.00",B10)</f>
        <v>$0.00</v>
      </c>
      <c r="C9" s="104"/>
      <c r="D9" s="103">
        <f>IF(D10=" ","$0.00",D10)</f>
        <v>316.59999999999997</v>
      </c>
      <c r="E9" s="104"/>
      <c r="F9" s="103">
        <f>IF(F10=" ","$0.00",F10)</f>
        <v>398.34000000000003</v>
      </c>
      <c r="G9" s="104"/>
      <c r="H9" s="103">
        <f>IF(H10=" ","$0.00",H10)</f>
        <v>554.6</v>
      </c>
      <c r="I9" s="104"/>
      <c r="J9" s="105">
        <f>IF(J10=" ","$0.00",J10)</f>
        <v>413.81</v>
      </c>
      <c r="K9" s="192" t="s">
        <v>43</v>
      </c>
      <c r="L9" s="193"/>
      <c r="M9" s="192" t="s">
        <v>43</v>
      </c>
      <c r="N9" s="193"/>
      <c r="O9" s="192" t="s">
        <v>43</v>
      </c>
      <c r="P9" s="193"/>
      <c r="Q9" s="192" t="s">
        <v>43</v>
      </c>
      <c r="R9" s="193"/>
      <c r="S9" s="35"/>
      <c r="T9" s="35"/>
      <c r="U9" s="35"/>
      <c r="V9" s="35"/>
      <c r="W9" s="7"/>
      <c r="X9" s="7"/>
      <c r="Y9" s="7"/>
      <c r="Z9" s="7"/>
    </row>
    <row r="10" spans="1:26" s="7" customFormat="1" ht="12" customHeight="1">
      <c r="A10" s="36" t="s">
        <v>88</v>
      </c>
      <c r="B10" s="106" t="str">
        <f>IF(H93-(G4*J93)&gt;0,H93-(ROUND(G4*J93,2))," ")</f>
        <v xml:space="preserve"> </v>
      </c>
      <c r="C10" s="107"/>
      <c r="D10" s="106">
        <f>IF(H126-(G4*J126)&gt;0,H126-(ROUND(G4*J126,2))," ")</f>
        <v>316.59999999999997</v>
      </c>
      <c r="E10" s="107"/>
      <c r="F10" s="106">
        <f>IF(H104-(G4*J104)&gt;0,H104-(ROUND(G4*J104,2))," ")</f>
        <v>398.34000000000003</v>
      </c>
      <c r="G10" s="107"/>
      <c r="H10" s="106">
        <f>IF(H137-(G4*J137)&gt;0,H137-(ROUND(G4*J137,2))," ")</f>
        <v>554.6</v>
      </c>
      <c r="I10" s="107"/>
      <c r="J10" s="108">
        <f>IF(H60-(G4*J60)&gt;0,H60-(ROUND(G4*J60,2))," ")</f>
        <v>413.81</v>
      </c>
      <c r="K10" s="109"/>
      <c r="L10" s="110"/>
      <c r="M10" s="109"/>
      <c r="N10" s="110"/>
      <c r="O10" s="109"/>
      <c r="P10" s="110"/>
      <c r="Q10" s="109"/>
      <c r="R10" s="110"/>
    </row>
    <row r="11" spans="1:26" s="8" customFormat="1" ht="12" customHeight="1">
      <c r="A11" s="34" t="s">
        <v>223</v>
      </c>
      <c r="B11" s="103" t="str">
        <f>IF(B12=" ","$0.00",B12)</f>
        <v>$0.00</v>
      </c>
      <c r="C11" s="104"/>
      <c r="D11" s="103">
        <f>IF(D12=" ","$0.00",D12)</f>
        <v>569.86999999999989</v>
      </c>
      <c r="E11" s="104"/>
      <c r="F11" s="103">
        <f>IF(F12=" ","$0.00",F12)</f>
        <v>717.02000000000021</v>
      </c>
      <c r="G11" s="104"/>
      <c r="H11" s="103">
        <f>IF(H12=" ","$0.00",H12)</f>
        <v>998.2800000000002</v>
      </c>
      <c r="I11" s="104"/>
      <c r="J11" s="105">
        <f>IF(J12=" ","$0.00",J12)</f>
        <v>744.86999999999989</v>
      </c>
      <c r="K11" s="192" t="s">
        <v>43</v>
      </c>
      <c r="L11" s="193"/>
      <c r="M11" s="192" t="s">
        <v>43</v>
      </c>
      <c r="N11" s="193"/>
      <c r="O11" s="192" t="s">
        <v>43</v>
      </c>
      <c r="P11" s="193"/>
      <c r="Q11" s="192" t="s">
        <v>43</v>
      </c>
      <c r="R11" s="193"/>
      <c r="S11" s="20"/>
      <c r="T11" s="20"/>
      <c r="U11" s="20"/>
      <c r="V11" s="20"/>
      <c r="W11" s="9"/>
      <c r="X11" s="9"/>
      <c r="Y11" s="9"/>
      <c r="Z11" s="9"/>
    </row>
    <row r="12" spans="1:26" s="9" customFormat="1" ht="12" customHeight="1">
      <c r="A12" s="36" t="s">
        <v>89</v>
      </c>
      <c r="B12" s="106" t="str">
        <f>IF(H94-(G4*J94)&gt;0,H94-(ROUND(G4*J94,2))," ")</f>
        <v xml:space="preserve"> </v>
      </c>
      <c r="C12" s="107"/>
      <c r="D12" s="106">
        <f>IF(H127-(G4*J127)&gt;0,H127-(ROUND(G4*J127,2))," ")</f>
        <v>569.86999999999989</v>
      </c>
      <c r="E12" s="107"/>
      <c r="F12" s="106">
        <f>IF(H105-(G4*J105)&gt;0,H105-(ROUND(G4*J105,2)), " ")</f>
        <v>717.02000000000021</v>
      </c>
      <c r="G12" s="107"/>
      <c r="H12" s="106">
        <f>IF(H138-(G4*J138)&gt;0,H138-(ROUND(G4*J138,2))," ")</f>
        <v>998.2800000000002</v>
      </c>
      <c r="I12" s="107"/>
      <c r="J12" s="108">
        <f>IF(H61-(G4*J61)&gt;0,H61-(ROUND(G4*J61,2))," ")</f>
        <v>744.86999999999989</v>
      </c>
      <c r="K12" s="109"/>
      <c r="L12" s="110"/>
      <c r="M12" s="109"/>
      <c r="N12" s="110"/>
      <c r="O12" s="109"/>
      <c r="P12" s="110"/>
      <c r="Q12" s="109"/>
      <c r="R12" s="110"/>
    </row>
    <row r="13" spans="1:26" s="8" customFormat="1" ht="12" customHeight="1">
      <c r="A13" s="34" t="s">
        <v>224</v>
      </c>
      <c r="B13" s="103" t="str">
        <f>IF(B14=" ","$0.00",B14)</f>
        <v>$0.00</v>
      </c>
      <c r="C13" s="104"/>
      <c r="D13" s="103">
        <f>IF(D14=" ","$0.00",D14)</f>
        <v>712.38000000000011</v>
      </c>
      <c r="E13" s="104"/>
      <c r="F13" s="103">
        <f>IF(F14=" ","$0.00",F14)</f>
        <v>884.04</v>
      </c>
      <c r="G13" s="104"/>
      <c r="H13" s="103">
        <f>IF(H14=" ","$0.00",H14)</f>
        <v>1212.1699999999998</v>
      </c>
      <c r="I13" s="104"/>
      <c r="J13" s="105">
        <f>IF(J14=" ","$0.00",J14)</f>
        <v>916.53000000000009</v>
      </c>
      <c r="K13" s="192" t="s">
        <v>43</v>
      </c>
      <c r="L13" s="193"/>
      <c r="M13" s="192" t="s">
        <v>43</v>
      </c>
      <c r="N13" s="193"/>
      <c r="O13" s="192" t="s">
        <v>43</v>
      </c>
      <c r="P13" s="193"/>
      <c r="Q13" s="192" t="s">
        <v>43</v>
      </c>
      <c r="R13" s="193"/>
      <c r="S13" s="20"/>
      <c r="T13" s="20"/>
      <c r="U13" s="20"/>
      <c r="V13" s="20"/>
      <c r="W13" s="9"/>
      <c r="X13" s="9"/>
      <c r="Y13" s="9"/>
      <c r="Z13" s="9"/>
    </row>
    <row r="14" spans="1:26" s="9" customFormat="1" ht="12" customHeight="1">
      <c r="A14" s="36" t="s">
        <v>90</v>
      </c>
      <c r="B14" s="106" t="str">
        <f>IF(H95-(G4*J95)&gt;0,H95-(ROUND(G4*J95,2))," ")</f>
        <v xml:space="preserve"> </v>
      </c>
      <c r="C14" s="107"/>
      <c r="D14" s="106">
        <f>IF(H128-(G4*J128)&gt;0,H128-(ROUND(G4*J128,2))," ")</f>
        <v>712.38000000000011</v>
      </c>
      <c r="E14" s="107"/>
      <c r="F14" s="106">
        <f>IF(H106-(G4*J106)&gt;0,H106-(ROUND(G4*J106,2))," ")</f>
        <v>884.04</v>
      </c>
      <c r="G14" s="107"/>
      <c r="H14" s="106">
        <f>IF(H139-(G4*J139)&gt;0,H139-(ROUND(G4*J139,2))," ")</f>
        <v>1212.1699999999998</v>
      </c>
      <c r="I14" s="107"/>
      <c r="J14" s="108">
        <f>IF(H62-(G4*J62)&gt;0,H62-(ROUND(G4*J62,2))," ")</f>
        <v>916.53000000000009</v>
      </c>
      <c r="K14" s="109"/>
      <c r="L14" s="110"/>
      <c r="M14" s="109"/>
      <c r="N14" s="110"/>
      <c r="O14" s="109"/>
      <c r="P14" s="110"/>
      <c r="Q14" s="109"/>
      <c r="R14" s="110"/>
    </row>
    <row r="15" spans="1:26" s="8" customFormat="1" ht="12" customHeight="1">
      <c r="A15" s="34" t="s">
        <v>225</v>
      </c>
      <c r="B15" s="103" t="str">
        <f>IF(B16=" ","$0.00",B16)</f>
        <v>$0.00</v>
      </c>
      <c r="C15" s="104"/>
      <c r="D15" s="103">
        <f>IF(D16=" ","$0.00",D16)</f>
        <v>965.64999999999986</v>
      </c>
      <c r="E15" s="104"/>
      <c r="F15" s="103">
        <f>IF(F16=" ","$0.00",F16)</f>
        <v>1202.7099999999998</v>
      </c>
      <c r="G15" s="104"/>
      <c r="H15" s="103">
        <f>IF(H16=" ","$0.00",H16)</f>
        <v>1655.85</v>
      </c>
      <c r="I15" s="104"/>
      <c r="J15" s="105">
        <f>IF(J16=" ","$0.00",J16)</f>
        <v>1247.5800000000002</v>
      </c>
      <c r="K15" s="192" t="s">
        <v>43</v>
      </c>
      <c r="L15" s="193"/>
      <c r="M15" s="192" t="s">
        <v>43</v>
      </c>
      <c r="N15" s="193"/>
      <c r="O15" s="192" t="s">
        <v>43</v>
      </c>
      <c r="P15" s="193"/>
      <c r="Q15" s="192" t="s">
        <v>43</v>
      </c>
      <c r="R15" s="193"/>
      <c r="S15" s="20"/>
      <c r="T15" s="20"/>
      <c r="U15" s="20"/>
      <c r="V15" s="20"/>
      <c r="W15" s="9"/>
      <c r="X15" s="9"/>
      <c r="Y15" s="9"/>
      <c r="Z15" s="9"/>
    </row>
    <row r="16" spans="1:26" s="9" customFormat="1" ht="12" customHeight="1">
      <c r="A16" s="36" t="s">
        <v>91</v>
      </c>
      <c r="B16" s="106" t="str">
        <f>IF(H96-(G4*J96)&gt;0,H96-(ROUND(G4*J96,2))," ")</f>
        <v xml:space="preserve"> </v>
      </c>
      <c r="C16" s="107"/>
      <c r="D16" s="106">
        <f>IF(H129-(G4*J129)&gt;0,H129-(ROUND(G4*J129,2))," ")</f>
        <v>965.64999999999986</v>
      </c>
      <c r="E16" s="107"/>
      <c r="F16" s="106">
        <f>IF(H107-(G4*J107)&gt;0,H107-(ROUND(G4*J107,2))," ")</f>
        <v>1202.7099999999998</v>
      </c>
      <c r="G16" s="107"/>
      <c r="H16" s="106">
        <f>IF(H140-(G4*J140)&gt;0,H140-(ROUND(G4*J140,2))," ")</f>
        <v>1655.85</v>
      </c>
      <c r="I16" s="107"/>
      <c r="J16" s="111">
        <f>IF(H63-(G4*J63)&gt;0,H63-(ROUND(G4*J63,2))," ")</f>
        <v>1247.5800000000002</v>
      </c>
      <c r="K16" s="109"/>
      <c r="L16" s="110"/>
      <c r="M16" s="109"/>
      <c r="N16" s="110"/>
      <c r="O16" s="109"/>
      <c r="P16" s="110"/>
      <c r="Q16" s="109"/>
      <c r="R16" s="110"/>
    </row>
    <row r="17" spans="1:22" ht="12" customHeight="1">
      <c r="A17" s="34" t="s">
        <v>226</v>
      </c>
      <c r="B17" s="192" t="s">
        <v>43</v>
      </c>
      <c r="C17" s="193"/>
      <c r="D17" s="103" t="str">
        <f>IF(D18=" ","$0.00",D18)</f>
        <v>$0.00</v>
      </c>
      <c r="E17" s="112">
        <f>IF(D17="$0.00",IF(ROUND(G4*J130,2)-H130&lt;B59,ROUND(G4*J130,2)-H130,B59)," ")</f>
        <v>67.039999999999964</v>
      </c>
      <c r="F17" s="192" t="s">
        <v>43</v>
      </c>
      <c r="G17" s="193"/>
      <c r="H17" s="192" t="s">
        <v>43</v>
      </c>
      <c r="I17" s="193"/>
      <c r="J17" s="114" t="s">
        <v>43</v>
      </c>
      <c r="K17" s="103">
        <f>IF(K18=" ","$0.00",K18)</f>
        <v>368.21</v>
      </c>
      <c r="L17" s="113" t="str">
        <f>IF(K17="$0.00",IF(ROUND(G4*J119,2)-H119&lt;B59,ROUND(G4*J119,2)-H119,B59)," ")</f>
        <v xml:space="preserve"> </v>
      </c>
      <c r="M17" s="103">
        <f>IF(M18=" ","$0.00",M18)</f>
        <v>145.72000000000003</v>
      </c>
      <c r="N17" s="113" t="str">
        <f>IF(M17="$0.00",IF(ROUND(G4*J75,2)-H75&lt;B59,ROUND(G4*J75,2)-H75,B59)," ")</f>
        <v xml:space="preserve"> </v>
      </c>
      <c r="O17" s="103" t="str">
        <f>IF(O18=" ","$0.00",O18)</f>
        <v>$0.00</v>
      </c>
      <c r="P17" s="112">
        <f>IF(O17="$0.00",IF(ROUND(G4*J86,2)-H86&lt;B59,ROUND(G4*J86,2)-H86,B59)," ")</f>
        <v>164.9</v>
      </c>
      <c r="Q17" s="103">
        <f>IF(Q18=" ","$0.00",Q18)</f>
        <v>34.620000000000005</v>
      </c>
      <c r="R17" s="112" t="str">
        <f>IF(Q17="$0.00",IF(ROUND(G4*J185,2)-H185&lt;B59,ROUND(G4*J185,2)-H185,B59)," ")</f>
        <v xml:space="preserve"> </v>
      </c>
    </row>
    <row r="18" spans="1:22" s="2" customFormat="1" ht="12" customHeight="1">
      <c r="A18" s="36" t="s">
        <v>92</v>
      </c>
      <c r="B18" s="109"/>
      <c r="C18" s="110"/>
      <c r="D18" s="106" t="str">
        <f>IF(H130-(G4*J130)&gt;0,H130-(ROUND(G4*J130,2))," ")</f>
        <v xml:space="preserve"> </v>
      </c>
      <c r="E18" s="107"/>
      <c r="F18" s="106"/>
      <c r="G18" s="107"/>
      <c r="H18" s="109"/>
      <c r="I18" s="110"/>
      <c r="J18" s="115"/>
      <c r="K18" s="106">
        <f>IF(H119-(G4*J119)&gt;0,H119-(ROUND(G4*J119,2))," ")</f>
        <v>368.21</v>
      </c>
      <c r="L18" s="107"/>
      <c r="M18" s="106">
        <f>IF(H75-(G4*J75)&gt;0,H75-(ROUND(G4*J75,2))," ")</f>
        <v>145.72000000000003</v>
      </c>
      <c r="N18" s="107"/>
      <c r="O18" s="116" t="str">
        <f>IF(H86-(G4*J86)&gt;0,H86-(ROUND(G4*J86,2))," ")</f>
        <v xml:space="preserve"> </v>
      </c>
      <c r="P18" s="117"/>
      <c r="Q18" s="116">
        <f>IF(H185-(G4*J185)&gt;0,H185-(ROUND(G4*J185,2))," ")</f>
        <v>34.620000000000005</v>
      </c>
      <c r="R18" s="117"/>
    </row>
    <row r="19" spans="1:22" ht="12" customHeight="1">
      <c r="A19" s="34" t="s">
        <v>227</v>
      </c>
      <c r="B19" s="192" t="s">
        <v>43</v>
      </c>
      <c r="C19" s="193"/>
      <c r="D19" s="103" t="str">
        <f>IF(D20=" ","$0.00",D20)</f>
        <v>$0.00</v>
      </c>
      <c r="E19" s="112">
        <f>IF(D19="$0.00",IF(ROUND(G4*J131,2)-H131&lt;B60,ROUND(G4*J131,2)-H131,B60)," ")</f>
        <v>134.06999999999994</v>
      </c>
      <c r="F19" s="192" t="s">
        <v>43</v>
      </c>
      <c r="G19" s="193"/>
      <c r="H19" s="192" t="s">
        <v>43</v>
      </c>
      <c r="I19" s="193"/>
      <c r="J19" s="114" t="s">
        <v>43</v>
      </c>
      <c r="K19" s="103">
        <f>IF(K20=" ","$0.00",K20)</f>
        <v>736.43</v>
      </c>
      <c r="L19" s="113" t="str">
        <f>IF(K19="$0.00",IF(ROUND(G4*J120,2)-H120&lt;B60,ROUND(G4*J120,2)-H120,B60)," ")</f>
        <v xml:space="preserve"> </v>
      </c>
      <c r="M19" s="103">
        <f>IF(M20=" ","$0.00",M20)</f>
        <v>291.45000000000005</v>
      </c>
      <c r="N19" s="113" t="str">
        <f>IF(M19="$0.00",IF(ROUND(G4*J76,2)-H76&lt;B60,ROUND(G4*J76,2)-H76,B60)," ")</f>
        <v xml:space="preserve"> </v>
      </c>
      <c r="O19" s="103" t="str">
        <f>IF(O20=" ","$0.00",O20)</f>
        <v>$0.00</v>
      </c>
      <c r="P19" s="112">
        <f>IF(O19="$0.00",IF(ROUND(G4*J87,2)-H87&lt;B60,ROUND(G4*J87,2)-H87,B60)," ")</f>
        <v>329.8</v>
      </c>
      <c r="Q19" s="103">
        <f>IF(Q20=" ","$0.00",Q20)</f>
        <v>69.25</v>
      </c>
      <c r="R19" s="112" t="str">
        <f>IF(Q19="$0.00",IF(ROUND(G4*J186,2)-H186&lt;B60,ROUND(G4*J186,2)-H186,B60)," ")</f>
        <v xml:space="preserve"> </v>
      </c>
    </row>
    <row r="20" spans="1:22" s="2" customFormat="1" ht="12" customHeight="1">
      <c r="A20" s="36" t="s">
        <v>93</v>
      </c>
      <c r="B20" s="109"/>
      <c r="C20" s="110"/>
      <c r="D20" s="106" t="str">
        <f>IF(H131-(G4*J131)&gt;0,H131-(ROUND(G4*J131,2))," ")</f>
        <v xml:space="preserve"> </v>
      </c>
      <c r="E20" s="107"/>
      <c r="F20" s="106"/>
      <c r="G20" s="107"/>
      <c r="H20" s="109"/>
      <c r="I20" s="110"/>
      <c r="J20" s="115"/>
      <c r="K20" s="106">
        <f>IF(H120-(G4*J120)&gt;0,H120-(ROUND(G4*J120,2))," ")</f>
        <v>736.43</v>
      </c>
      <c r="L20" s="107"/>
      <c r="M20" s="106">
        <f>IF(H76-(G4*J76)&gt;0,H76-(ROUND(G4*J76,2))," ")</f>
        <v>291.45000000000005</v>
      </c>
      <c r="N20" s="107"/>
      <c r="O20" s="116" t="str">
        <f>IF(H87-(G4*J87)&gt;0,H87-(ROUND(G4*J87,2))," ")</f>
        <v xml:space="preserve"> </v>
      </c>
      <c r="P20" s="117"/>
      <c r="Q20" s="116">
        <f>IF(H186-(G4*J186)&gt;0,H186-(ROUND(G4*J186,2))," ")</f>
        <v>69.25</v>
      </c>
      <c r="R20" s="117"/>
    </row>
    <row r="21" spans="1:22" ht="12" customHeight="1">
      <c r="A21" s="34" t="s">
        <v>228</v>
      </c>
      <c r="B21" s="103" t="str">
        <f>IF(B22=" ","$0.00",B22)</f>
        <v>$0.00</v>
      </c>
      <c r="C21" s="112">
        <f>IF(B21="$0.00",IF(ROUND(G4*J99,2)-H99&lt;B61,ROUND(G4*J99,2)-H99,B61)," ")</f>
        <v>40.290000000000077</v>
      </c>
      <c r="D21" s="103">
        <f>IF(D22=" ","$0.00",D22)</f>
        <v>186.24</v>
      </c>
      <c r="E21" s="112" t="str">
        <f>IF(D21="$0.00",IF(ROUND(G4*J132,2)-H132&lt;B61,ROUND(G4*J132,2)-H132,B61)," ")</f>
        <v xml:space="preserve"> </v>
      </c>
      <c r="F21" s="103">
        <f>IF(F22=" ","$0.00",F22)</f>
        <v>353.30000000000007</v>
      </c>
      <c r="G21" s="113" t="str">
        <f>IF(F21="$0.00",IF(ROUND(G4*J110,2)-H110&lt;B61,ROUND(G4*J110,2)-H110,B61)," ")</f>
        <v xml:space="preserve"> </v>
      </c>
      <c r="H21" s="103">
        <f>IF(H22=" ","$0.00",H22)</f>
        <v>589.41000000000008</v>
      </c>
      <c r="I21" s="113" t="str">
        <f>IF(H21="$0.00",IF(ROUND(G4*J143,2)-H143&gt;=0,ROUND(G4*J143,2)-H143," ")," ")</f>
        <v xml:space="preserve"> </v>
      </c>
      <c r="J21" s="114" t="s">
        <v>43</v>
      </c>
      <c r="K21" s="192" t="s">
        <v>43</v>
      </c>
      <c r="L21" s="193"/>
      <c r="M21" s="192" t="s">
        <v>43</v>
      </c>
      <c r="N21" s="193"/>
      <c r="O21" s="192" t="s">
        <v>43</v>
      </c>
      <c r="P21" s="193"/>
      <c r="Q21" s="192" t="s">
        <v>43</v>
      </c>
      <c r="R21" s="193"/>
    </row>
    <row r="22" spans="1:22" s="2" customFormat="1" ht="12" customHeight="1">
      <c r="A22" s="36" t="s">
        <v>94</v>
      </c>
      <c r="B22" s="106" t="str">
        <f>IF(H99-(G4*J99)&gt;0,H99-(ROUND(G4*J99,2))," ")</f>
        <v xml:space="preserve"> </v>
      </c>
      <c r="C22" s="107"/>
      <c r="D22" s="106">
        <f>IF(H132-(G4*J132)&gt;0,H132-(ROUND(G4*J132,2))," ")</f>
        <v>186.24</v>
      </c>
      <c r="E22" s="107"/>
      <c r="F22" s="106">
        <f>IF(H110-(G4*J110)&gt;0,H110-(ROUND(G4*J110,2))," ")</f>
        <v>353.30000000000007</v>
      </c>
      <c r="G22" s="107"/>
      <c r="H22" s="106">
        <f>IF(H143-(G4*J143)&gt;0,H143-(ROUND(G4*J143,2))," ")</f>
        <v>589.41000000000008</v>
      </c>
      <c r="I22" s="107"/>
      <c r="J22" s="115"/>
      <c r="K22" s="109"/>
      <c r="L22" s="110"/>
      <c r="M22" s="109"/>
      <c r="N22" s="110"/>
      <c r="O22" s="109"/>
      <c r="P22" s="110"/>
      <c r="Q22" s="109"/>
      <c r="R22" s="110"/>
    </row>
    <row r="23" spans="1:22" ht="12" customHeight="1">
      <c r="A23" s="34" t="s">
        <v>229</v>
      </c>
      <c r="B23" s="103" t="str">
        <f>IF(B24=" ","$0.00",B24)</f>
        <v>$0.00</v>
      </c>
      <c r="C23" s="112">
        <f>IF(B23="$0.00",IF(ROUND(G4*J100,2)-H100&lt;B62,ROUND(G4*J100,2)-H100,B62)," ")</f>
        <v>62.519999999999982</v>
      </c>
      <c r="D23" s="103">
        <f>IF(D24=" ","$0.00",D24)</f>
        <v>328.74000000000012</v>
      </c>
      <c r="E23" s="113" t="str">
        <f>IF(D23="$0.00",IF(ROUND(G4*J133,2)-H133&lt;B62,ROUND(G4*J133,2)-H133,B62)," ")</f>
        <v xml:space="preserve"> </v>
      </c>
      <c r="F23" s="103">
        <f>IF(F24=" ","$0.00",F24)</f>
        <v>520.31999999999994</v>
      </c>
      <c r="G23" s="113" t="str">
        <f>IF(F23="$0.00",IF(ROUND(G4*J111,2)-H111&lt;B62,ROUND(G4*J111,2)-H111,B62)," ")</f>
        <v xml:space="preserve"> </v>
      </c>
      <c r="H23" s="103">
        <f>IF(H24=" ","$0.00",H24)</f>
        <v>803.3</v>
      </c>
      <c r="I23" s="113" t="str">
        <f>IF(H24="$0.00",IF(ROUND(G4*J144,2)-H144&gt;=0,ROUND(G4*J144,2)-H144," ")," ")</f>
        <v xml:space="preserve"> </v>
      </c>
      <c r="J23" s="114" t="s">
        <v>43</v>
      </c>
      <c r="K23" s="192" t="s">
        <v>43</v>
      </c>
      <c r="L23" s="193"/>
      <c r="M23" s="192" t="s">
        <v>43</v>
      </c>
      <c r="N23" s="193"/>
      <c r="O23" s="192" t="s">
        <v>43</v>
      </c>
      <c r="P23" s="193"/>
      <c r="Q23" s="192" t="s">
        <v>43</v>
      </c>
      <c r="R23" s="193"/>
    </row>
    <row r="24" spans="1:22" s="2" customFormat="1" ht="12" customHeight="1">
      <c r="A24" s="36" t="s">
        <v>95</v>
      </c>
      <c r="B24" s="106" t="str">
        <f>IF(H100-(G4*J100)&gt;0,H100-(ROUND(G4*J100,2))," ")</f>
        <v xml:space="preserve"> </v>
      </c>
      <c r="C24" s="107"/>
      <c r="D24" s="106">
        <f>IF(H133-(G4*J133)&gt;0,H133-(ROUND(G4*J133,2))," ")</f>
        <v>328.74000000000012</v>
      </c>
      <c r="E24" s="107"/>
      <c r="F24" s="106">
        <f>IF(H111-(G4*J111)&gt;0,H111-(ROUND(G4*J111,2))," ")</f>
        <v>520.31999999999994</v>
      </c>
      <c r="G24" s="107"/>
      <c r="H24" s="106">
        <f>IF(H144-(G4*J144)&gt;0,H144-(ROUND(G4*J144,2))," ")</f>
        <v>803.3</v>
      </c>
      <c r="I24" s="107"/>
      <c r="J24" s="115"/>
      <c r="K24" s="109"/>
      <c r="L24" s="110"/>
      <c r="M24" s="109"/>
      <c r="N24" s="110"/>
      <c r="O24" s="109"/>
      <c r="P24" s="110"/>
      <c r="Q24" s="109"/>
      <c r="R24" s="110"/>
    </row>
    <row r="25" spans="1:22" ht="12" customHeight="1">
      <c r="A25" s="34" t="s">
        <v>230</v>
      </c>
      <c r="B25" s="103" t="str">
        <f>IF(B26=" ","$0.00",B26)</f>
        <v>$0.00</v>
      </c>
      <c r="C25" s="112">
        <f>IF(B25="$0.00",IF(ROUND(G4*J101,2)-H101&lt;B63,ROUND(G4*J101,2)-H101,B63)," ")</f>
        <v>164.9</v>
      </c>
      <c r="D25" s="103">
        <f>IF(D26=" ","$0.00",D26)</f>
        <v>582.01</v>
      </c>
      <c r="E25" s="113" t="str">
        <f>IF(D25="$0.00",IF(ROUND(G4*J134,2)-H134&lt;B63,ROUND(G4*J134,2)-H134,B63)," ")</f>
        <v xml:space="preserve"> </v>
      </c>
      <c r="F25" s="103">
        <f>IF(F26=" ","$0.00",F26)</f>
        <v>838.98999999999978</v>
      </c>
      <c r="G25" s="113" t="str">
        <f>IF(F25="$0.00",IF(ROUND(G4*J112,2)-H112&lt;B63,ROUND(G4*J112,2)-H112,B63)," ")</f>
        <v xml:space="preserve"> </v>
      </c>
      <c r="H25" s="103">
        <f>IF(H26=" ","$0.00",H26)</f>
        <v>1246.98</v>
      </c>
      <c r="I25" s="113" t="str">
        <f>IF(H26="$0.00",IF(ROUND(G4*J145,2)-H145&gt;=0,ROUND(G4*J145,2)-H145," ")," ")</f>
        <v xml:space="preserve"> </v>
      </c>
      <c r="J25" s="114" t="s">
        <v>43</v>
      </c>
      <c r="K25" s="192" t="s">
        <v>43</v>
      </c>
      <c r="L25" s="193"/>
      <c r="M25" s="192" t="s">
        <v>43</v>
      </c>
      <c r="N25" s="193"/>
      <c r="O25" s="192" t="s">
        <v>43</v>
      </c>
      <c r="P25" s="193"/>
      <c r="Q25" s="192" t="s">
        <v>43</v>
      </c>
      <c r="R25" s="193"/>
    </row>
    <row r="26" spans="1:22" s="2" customFormat="1" ht="12" customHeight="1">
      <c r="A26" s="36" t="s">
        <v>96</v>
      </c>
      <c r="B26" s="106" t="str">
        <f>IF(H101-(G4*J101)&gt;0,H101-(ROUND(G4*J101,2))," ")</f>
        <v xml:space="preserve"> </v>
      </c>
      <c r="C26" s="107"/>
      <c r="D26" s="106">
        <f>IF(H134-(G4*J134)&gt;0,H134-(ROUND(G4*J134,2))," ")</f>
        <v>582.01</v>
      </c>
      <c r="E26" s="107"/>
      <c r="F26" s="106">
        <f>IF(H112-(G4*J112)&gt;0,H112-(ROUND(G4*J112,2))," ")</f>
        <v>838.98999999999978</v>
      </c>
      <c r="G26" s="107"/>
      <c r="H26" s="106">
        <f>IF(H145-(G4*J145)&gt;0,H145-(ROUND(G4*J145,2))," ")</f>
        <v>1246.98</v>
      </c>
      <c r="I26" s="107"/>
      <c r="J26" s="115"/>
      <c r="K26" s="106"/>
      <c r="L26" s="107"/>
      <c r="M26" s="106"/>
      <c r="N26" s="107"/>
      <c r="O26" s="118"/>
      <c r="P26" s="119"/>
      <c r="Q26" s="118"/>
      <c r="R26" s="119"/>
    </row>
    <row r="27" spans="1:22" ht="12" customHeight="1">
      <c r="A27" s="34" t="s">
        <v>231</v>
      </c>
      <c r="B27" s="192" t="s">
        <v>43</v>
      </c>
      <c r="C27" s="193"/>
      <c r="D27" s="103" t="str">
        <f>IF(D28=" ","$0.00",D28)</f>
        <v>$0.00</v>
      </c>
      <c r="E27" s="112">
        <f>IF(D27="$0.00",IF(ROUND(G4*J135,2)-H135&lt;B64,ROUND(G4*J135,2)-H135,B64)," ")</f>
        <v>201.11</v>
      </c>
      <c r="F27" s="192" t="s">
        <v>43</v>
      </c>
      <c r="G27" s="193"/>
      <c r="H27" s="192" t="s">
        <v>43</v>
      </c>
      <c r="I27" s="193"/>
      <c r="J27" s="114" t="s">
        <v>43</v>
      </c>
      <c r="K27" s="103">
        <f>IF(K28=" ","$0.00",K28)</f>
        <v>1104.6400000000001</v>
      </c>
      <c r="L27" s="113" t="str">
        <f>IF(K27="$0.00",IF(ROUND(G4*J124,2)-H124&lt;B64,ROUND(G4*J124,2)-H124,B64)," ")</f>
        <v xml:space="preserve"> </v>
      </c>
      <c r="M27" s="103">
        <f>IF(M28=" ","$0.00",M28)</f>
        <v>437.17000000000007</v>
      </c>
      <c r="N27" s="113" t="str">
        <f>IF(M27="$0.00",IF(ROUND(G4*J80,2)-H80&lt;B64,ROUND(G4*J80,2)-H80,B64)," ")</f>
        <v xml:space="preserve"> </v>
      </c>
      <c r="O27" s="103" t="str">
        <f>IF(O28=" ","$0.00",O28)</f>
        <v>$0.00</v>
      </c>
      <c r="P27" s="112">
        <f>IF(O27="$0.00",IF(ROUND(G4*J91,2)-H91&lt;B64,ROUND(G4*J91,2)-H91,B64)," ")</f>
        <v>494.70000000000005</v>
      </c>
      <c r="Q27" s="103">
        <f>IF(Q28=" ","$0.00",Q28)</f>
        <v>103.87000000000012</v>
      </c>
      <c r="R27" s="112" t="str">
        <f>IF(Q27="$0.00",IF(ROUND(G4*J190,2)-H190&lt;B64,ROUND(G4*J190,2)-H190,B64)," ")</f>
        <v xml:space="preserve"> </v>
      </c>
    </row>
    <row r="28" spans="1:22" s="2" customFormat="1" ht="12" customHeight="1">
      <c r="A28" s="36" t="s">
        <v>93</v>
      </c>
      <c r="B28" s="109"/>
      <c r="C28" s="110"/>
      <c r="D28" s="106" t="str">
        <f>IF(H135-(G4*J135)&gt;0,H135-(ROUND(G4*J135,2))," ")</f>
        <v xml:space="preserve"> </v>
      </c>
      <c r="E28" s="107"/>
      <c r="F28" s="106"/>
      <c r="G28" s="107"/>
      <c r="H28" s="109"/>
      <c r="I28" s="110"/>
      <c r="J28" s="115"/>
      <c r="K28" s="106">
        <f>IF(H124-(G4*J124)&gt;0,H124-(ROUND(G4*J124,2))," ")</f>
        <v>1104.6400000000001</v>
      </c>
      <c r="L28" s="107"/>
      <c r="M28" s="106">
        <f>IF(H80-(G4*J80)&gt;0,H80-(ROUND(G4*J80,2))," ")</f>
        <v>437.17000000000007</v>
      </c>
      <c r="N28" s="107"/>
      <c r="O28" s="116" t="str">
        <f>IF(H91-(G4*J91)&gt;0,H91-(ROUND(G4*J91,2))," ")</f>
        <v xml:space="preserve"> </v>
      </c>
      <c r="P28" s="117"/>
      <c r="Q28" s="116">
        <f>IF(H190-(G4*J190)&gt;0,H190-(ROUND(G4*J190,2))," ")</f>
        <v>103.87000000000012</v>
      </c>
      <c r="R28" s="117"/>
    </row>
    <row r="29" spans="1:22" ht="12" customHeight="1">
      <c r="A29" s="34" t="s">
        <v>232</v>
      </c>
      <c r="B29" s="103">
        <f>IF(B30=" ","$0.00",B30)</f>
        <v>105.43999999999983</v>
      </c>
      <c r="C29" s="112" t="str">
        <f>IF(B29="$0.00",IF(ROUND(G4*J103,2)-H103&lt;B65,ROUND(G4*J103,2)-H103,B65)," ")</f>
        <v xml:space="preserve"> </v>
      </c>
      <c r="D29" s="103">
        <f>IF(D30=" ","$0.00",D30)</f>
        <v>119.20000000000005</v>
      </c>
      <c r="E29" s="112" t="str">
        <f>IF(D29="$0.00",IF(ROUND(G4*J136,2)-H136&lt;B65,ROUND(G4*J136,2)-H136,B65)," ")</f>
        <v xml:space="preserve"> </v>
      </c>
      <c r="F29" s="103">
        <f>IF(F30=" ","$0.00",F30)</f>
        <v>387.91999999999985</v>
      </c>
      <c r="G29" s="127" t="str">
        <f>IF(F29="$0.00",IF(ROUND(G4*J114,2)-H114&lt;B65,ROUND(G4*J114,2)-H114,B65)," ")</f>
        <v xml:space="preserve"> </v>
      </c>
      <c r="H29" s="103">
        <f>IF(H30=" ","$0.00",H30)</f>
        <v>735.13000000000011</v>
      </c>
      <c r="I29" s="113" t="str">
        <f>IF(H30="$0.00",IF(ROUND(G4*J147,2)-H147&gt;=0,ROUND(G4*J147,2)-H147," ")," ")</f>
        <v xml:space="preserve"> </v>
      </c>
      <c r="J29" s="114" t="s">
        <v>43</v>
      </c>
      <c r="K29" s="192" t="s">
        <v>43</v>
      </c>
      <c r="L29" s="193"/>
      <c r="M29" s="192" t="s">
        <v>43</v>
      </c>
      <c r="N29" s="193"/>
      <c r="O29" s="192" t="s">
        <v>43</v>
      </c>
      <c r="P29" s="193"/>
      <c r="Q29" s="192" t="s">
        <v>43</v>
      </c>
      <c r="R29" s="193"/>
    </row>
    <row r="30" spans="1:22" s="42" customFormat="1" ht="5.25" customHeight="1">
      <c r="A30" s="81" t="s">
        <v>97</v>
      </c>
      <c r="B30" s="82">
        <f>IF(H103-(G4*J103)&gt;0,H103-(ROUND(G4*J103,2))," ")</f>
        <v>105.43999999999983</v>
      </c>
      <c r="C30" s="82"/>
      <c r="D30" s="82">
        <f>IF(H136-(G4*J136)&gt;0,H136-(ROUND(G4*J136,2))," ")</f>
        <v>119.20000000000005</v>
      </c>
      <c r="E30" s="82"/>
      <c r="F30" s="82">
        <f>IF(H114-(G4*J114)&gt;0,H114-(ROUND(G4*J114,2))," ")</f>
        <v>387.91999999999985</v>
      </c>
      <c r="G30" s="82"/>
      <c r="H30" s="82">
        <f>IF(H147-(G4*J147)&gt;0,H147-(ROUND(G4*J147,2))," ")</f>
        <v>735.13000000000011</v>
      </c>
      <c r="I30" s="82"/>
      <c r="J30" s="82"/>
      <c r="K30" s="83"/>
      <c r="L30" s="83"/>
      <c r="M30" s="83"/>
      <c r="N30" s="83"/>
      <c r="O30" s="83"/>
      <c r="P30" s="83"/>
      <c r="Q30" s="83"/>
      <c r="R30" s="83"/>
    </row>
    <row r="31" spans="1:22" s="42" customFormat="1" ht="14.1" customHeight="1">
      <c r="A31" s="37" t="s">
        <v>17</v>
      </c>
      <c r="B31" s="38" t="s">
        <v>99</v>
      </c>
      <c r="C31" s="38"/>
      <c r="D31" s="38"/>
      <c r="E31" s="38"/>
      <c r="F31" s="39"/>
      <c r="G31" s="39"/>
      <c r="H31" s="38" t="s">
        <v>100</v>
      </c>
      <c r="I31" s="40"/>
      <c r="J31" s="40"/>
      <c r="K31" s="40"/>
      <c r="L31" s="40"/>
      <c r="M31" s="40"/>
      <c r="N31" s="40"/>
      <c r="O31" s="40"/>
      <c r="P31" s="40"/>
      <c r="Q31" s="40"/>
      <c r="R31" s="40"/>
      <c r="S31" s="41"/>
      <c r="T31" s="41"/>
      <c r="U31" s="41"/>
      <c r="V31" s="41"/>
    </row>
    <row r="32" spans="1:22" s="42" customFormat="1" ht="14.1" customHeight="1">
      <c r="A32" s="43"/>
      <c r="B32" s="38" t="s">
        <v>101</v>
      </c>
      <c r="C32" s="38"/>
      <c r="D32" s="38"/>
      <c r="E32" s="38"/>
      <c r="F32" s="39"/>
      <c r="G32" s="39"/>
      <c r="H32" s="38" t="s">
        <v>102</v>
      </c>
      <c r="I32" s="40"/>
      <c r="J32" s="40"/>
      <c r="K32" s="40"/>
      <c r="L32" s="40"/>
      <c r="M32" s="40"/>
      <c r="N32" s="40"/>
      <c r="O32" s="40"/>
      <c r="P32" s="40"/>
      <c r="Q32" s="40"/>
      <c r="R32" s="40"/>
      <c r="S32" s="41"/>
      <c r="T32" s="41"/>
      <c r="U32" s="41"/>
      <c r="V32" s="41"/>
    </row>
    <row r="33" spans="1:22" s="42" customFormat="1" ht="14.1" customHeight="1">
      <c r="A33" s="43"/>
      <c r="B33" s="38" t="s">
        <v>103</v>
      </c>
      <c r="C33" s="38"/>
      <c r="D33" s="38"/>
      <c r="E33" s="38"/>
      <c r="F33" s="39"/>
      <c r="G33" s="39"/>
      <c r="H33" s="38" t="s">
        <v>104</v>
      </c>
      <c r="I33" s="40"/>
      <c r="J33" s="40"/>
      <c r="K33" s="40"/>
      <c r="L33" s="40"/>
      <c r="M33" s="40"/>
      <c r="N33" s="40"/>
      <c r="O33" s="40"/>
      <c r="P33" s="40"/>
      <c r="Q33" s="40"/>
      <c r="R33" s="40"/>
      <c r="S33" s="41"/>
      <c r="T33" s="41"/>
      <c r="U33" s="41"/>
      <c r="V33" s="41"/>
    </row>
    <row r="34" spans="1:22" s="42" customFormat="1" ht="14.1" customHeight="1">
      <c r="A34" s="43"/>
      <c r="B34" s="38" t="s">
        <v>105</v>
      </c>
      <c r="C34" s="38"/>
      <c r="D34" s="38"/>
      <c r="E34" s="38"/>
      <c r="F34" s="39"/>
      <c r="G34" s="39"/>
      <c r="H34" s="38" t="s">
        <v>106</v>
      </c>
      <c r="I34" s="40"/>
      <c r="J34" s="40"/>
      <c r="K34" s="40"/>
      <c r="L34" s="40"/>
      <c r="M34" s="40"/>
      <c r="N34" s="40"/>
      <c r="O34" s="40"/>
      <c r="P34" s="40"/>
      <c r="Q34" s="40"/>
      <c r="R34" s="40"/>
      <c r="S34" s="41"/>
      <c r="T34" s="41"/>
      <c r="U34" s="41"/>
      <c r="V34" s="41"/>
    </row>
    <row r="35" spans="1:22" s="42" customFormat="1" ht="14.1" customHeight="1">
      <c r="A35" s="43"/>
      <c r="B35" s="38" t="s">
        <v>107</v>
      </c>
      <c r="C35" s="38"/>
      <c r="D35" s="38"/>
      <c r="E35" s="38"/>
      <c r="F35" s="39"/>
      <c r="G35" s="39"/>
      <c r="H35" s="38" t="s">
        <v>108</v>
      </c>
      <c r="I35" s="40"/>
      <c r="J35" s="40"/>
      <c r="K35" s="40"/>
      <c r="L35" s="40"/>
      <c r="M35" s="40"/>
      <c r="N35" s="40"/>
      <c r="O35" s="40"/>
      <c r="P35" s="40"/>
      <c r="Q35" s="40"/>
      <c r="R35" s="40"/>
      <c r="S35" s="41"/>
      <c r="T35" s="41"/>
      <c r="U35" s="41"/>
      <c r="V35" s="41"/>
    </row>
    <row r="36" spans="1:22" s="42" customFormat="1" ht="14.1" customHeight="1">
      <c r="A36" s="43"/>
      <c r="B36" s="38" t="s">
        <v>109</v>
      </c>
      <c r="C36" s="38"/>
      <c r="D36" s="38"/>
      <c r="E36" s="38"/>
      <c r="F36" s="39"/>
      <c r="G36" s="39"/>
      <c r="H36" s="38" t="s">
        <v>110</v>
      </c>
      <c r="I36" s="39"/>
      <c r="J36" s="39"/>
      <c r="K36" s="40"/>
      <c r="L36" s="40"/>
      <c r="M36" s="40"/>
      <c r="N36" s="40"/>
      <c r="O36" s="40"/>
      <c r="P36" s="40"/>
      <c r="Q36" s="40"/>
      <c r="R36" s="40"/>
      <c r="S36" s="41"/>
      <c r="T36" s="41"/>
      <c r="U36" s="41"/>
      <c r="V36" s="41"/>
    </row>
    <row r="37" spans="1:22" s="41" customFormat="1" ht="29.25" customHeight="1">
      <c r="A37" s="129"/>
      <c r="C37" s="130"/>
      <c r="D37" s="130"/>
      <c r="E37" s="130"/>
      <c r="F37" s="131"/>
      <c r="G37" s="131"/>
      <c r="H37" s="131"/>
      <c r="I37" s="131"/>
      <c r="J37" s="131"/>
    </row>
    <row r="38" spans="1:22" s="133" customFormat="1" ht="186" customHeight="1">
      <c r="A38" s="132"/>
      <c r="B38" s="201" t="s">
        <v>238</v>
      </c>
      <c r="C38" s="202"/>
      <c r="D38" s="202"/>
      <c r="E38" s="202"/>
      <c r="F38" s="202"/>
      <c r="G38" s="202"/>
      <c r="H38" s="202"/>
      <c r="I38" s="202"/>
      <c r="J38" s="202"/>
      <c r="K38" s="202"/>
      <c r="L38" s="202"/>
      <c r="M38" s="202"/>
      <c r="N38" s="202"/>
      <c r="O38" s="202"/>
      <c r="P38" s="202"/>
      <c r="Q38" s="202"/>
    </row>
    <row r="39" spans="1:22" s="42" customFormat="1" ht="14.1" customHeight="1">
      <c r="A39" s="135"/>
      <c r="C39" s="136"/>
      <c r="D39" s="136"/>
      <c r="E39" s="136"/>
      <c r="F39" s="83"/>
      <c r="G39" s="83"/>
      <c r="H39" s="83"/>
      <c r="I39" s="83"/>
      <c r="J39" s="83"/>
    </row>
    <row r="40" spans="1:22" s="42" customFormat="1" ht="14.1" customHeight="1">
      <c r="A40" s="135"/>
      <c r="C40" s="136"/>
      <c r="D40" s="136"/>
      <c r="E40" s="136"/>
      <c r="F40" s="83"/>
      <c r="G40" s="83"/>
      <c r="H40" s="83"/>
      <c r="I40" s="83"/>
      <c r="J40" s="83"/>
    </row>
    <row r="41" spans="1:22" s="42" customFormat="1" ht="14.1" customHeight="1">
      <c r="A41" s="135"/>
      <c r="C41" s="136"/>
      <c r="D41" s="136"/>
      <c r="E41" s="136"/>
      <c r="F41" s="83"/>
      <c r="G41" s="83"/>
      <c r="H41" s="83"/>
      <c r="I41" s="83"/>
      <c r="J41" s="83"/>
    </row>
    <row r="42" spans="1:22" s="42" customFormat="1" ht="11.25">
      <c r="C42" s="136"/>
      <c r="D42" s="136"/>
      <c r="E42" s="136"/>
    </row>
    <row r="43" spans="1:22" s="2" customFormat="1">
      <c r="B43" s="137"/>
      <c r="C43" s="137"/>
      <c r="D43" s="137"/>
      <c r="E43" s="137"/>
    </row>
    <row r="44" spans="1:22" s="2" customFormat="1" ht="15">
      <c r="B44" s="138">
        <f>'Medical, Dental Estimator'!C15</f>
        <v>17</v>
      </c>
      <c r="C44" s="139" t="s">
        <v>125</v>
      </c>
      <c r="D44" s="139"/>
      <c r="E44" s="139"/>
      <c r="F44" s="7"/>
      <c r="G44" s="7"/>
      <c r="H44" s="7"/>
      <c r="I44" s="7"/>
      <c r="J44" s="7"/>
    </row>
    <row r="45" spans="1:22" s="2" customFormat="1" ht="60" customHeight="1"/>
    <row r="46" spans="1:22" s="2" customFormat="1">
      <c r="A46" s="2">
        <v>10</v>
      </c>
      <c r="B46" s="140">
        <v>0.5</v>
      </c>
      <c r="C46" s="140"/>
      <c r="D46" s="140"/>
      <c r="E46" s="140"/>
      <c r="F46" s="140"/>
      <c r="G46" s="140"/>
    </row>
    <row r="47" spans="1:22" s="2" customFormat="1">
      <c r="A47" s="2">
        <v>11</v>
      </c>
      <c r="B47" s="140">
        <v>0.55000000000000004</v>
      </c>
      <c r="C47" s="140"/>
      <c r="D47" s="140"/>
      <c r="E47" s="140"/>
      <c r="F47" s="140"/>
      <c r="G47" s="140"/>
    </row>
    <row r="48" spans="1:22" s="2" customFormat="1">
      <c r="A48" s="2">
        <v>12</v>
      </c>
      <c r="B48" s="140">
        <v>0.6</v>
      </c>
      <c r="C48" s="140"/>
      <c r="D48" s="140"/>
      <c r="E48" s="140"/>
      <c r="F48" s="140"/>
      <c r="G48" s="140"/>
    </row>
    <row r="49" spans="1:10" s="2" customFormat="1">
      <c r="A49" s="2">
        <v>13</v>
      </c>
      <c r="B49" s="140">
        <v>0.65</v>
      </c>
      <c r="C49" s="140"/>
      <c r="D49" s="140"/>
      <c r="E49" s="140"/>
      <c r="F49" s="140"/>
      <c r="G49" s="140"/>
    </row>
    <row r="50" spans="1:10" s="2" customFormat="1">
      <c r="A50" s="2">
        <v>14</v>
      </c>
      <c r="B50" s="140">
        <v>0.7</v>
      </c>
      <c r="C50" s="140"/>
      <c r="D50" s="140"/>
      <c r="E50" s="140"/>
      <c r="F50" s="140"/>
      <c r="G50" s="140"/>
    </row>
    <row r="51" spans="1:10" s="2" customFormat="1">
      <c r="A51" s="2">
        <v>15</v>
      </c>
      <c r="B51" s="140">
        <v>0.75</v>
      </c>
      <c r="C51" s="140"/>
      <c r="D51" s="140"/>
      <c r="E51" s="140"/>
      <c r="F51" s="140"/>
      <c r="G51" s="140"/>
    </row>
    <row r="52" spans="1:10" s="2" customFormat="1">
      <c r="A52" s="2">
        <v>16</v>
      </c>
      <c r="B52" s="140">
        <v>0.8</v>
      </c>
      <c r="C52" s="140"/>
      <c r="D52" s="140"/>
      <c r="E52" s="140"/>
      <c r="F52" s="140"/>
      <c r="G52" s="140"/>
    </row>
    <row r="53" spans="1:10" s="2" customFormat="1">
      <c r="A53" s="2">
        <v>17</v>
      </c>
      <c r="B53" s="140">
        <v>0.85</v>
      </c>
      <c r="C53" s="140"/>
      <c r="D53" s="140"/>
      <c r="E53" s="140"/>
      <c r="F53" s="140"/>
      <c r="G53" s="140"/>
    </row>
    <row r="54" spans="1:10" s="2" customFormat="1">
      <c r="A54" s="2">
        <v>18</v>
      </c>
      <c r="B54" s="140">
        <v>0.9</v>
      </c>
      <c r="C54" s="140"/>
      <c r="D54" s="140"/>
      <c r="E54" s="140"/>
      <c r="F54" s="140"/>
      <c r="G54" s="140"/>
    </row>
    <row r="55" spans="1:10" s="2" customFormat="1">
      <c r="A55" s="2">
        <v>19</v>
      </c>
      <c r="B55" s="140">
        <v>0.95</v>
      </c>
      <c r="C55" s="140"/>
      <c r="D55" s="140"/>
      <c r="E55" s="140"/>
      <c r="F55" s="140"/>
      <c r="G55" s="140"/>
    </row>
    <row r="56" spans="1:10" s="2" customFormat="1">
      <c r="A56" s="2">
        <v>20</v>
      </c>
      <c r="B56" s="140">
        <v>1</v>
      </c>
      <c r="C56" s="140"/>
      <c r="D56" s="140"/>
      <c r="E56" s="140"/>
      <c r="F56" s="140"/>
      <c r="G56" s="140"/>
    </row>
    <row r="57" spans="1:10" s="2" customFormat="1"/>
    <row r="58" spans="1:10" s="2" customFormat="1">
      <c r="B58" s="141" t="s">
        <v>39</v>
      </c>
      <c r="C58" s="141"/>
      <c r="D58" s="141"/>
      <c r="E58" s="141"/>
    </row>
    <row r="59" spans="1:10" s="2" customFormat="1">
      <c r="A59" s="22" t="s">
        <v>10</v>
      </c>
      <c r="B59" s="142">
        <f>'Medical, Dental Estimator'!D73</f>
        <v>164.9</v>
      </c>
      <c r="C59" s="142"/>
      <c r="D59" s="142"/>
      <c r="E59" s="142"/>
      <c r="H59" s="143" t="s">
        <v>41</v>
      </c>
      <c r="I59" s="143"/>
      <c r="J59" s="143" t="s">
        <v>42</v>
      </c>
    </row>
    <row r="60" spans="1:10" s="2" customFormat="1">
      <c r="A60" s="22" t="s">
        <v>11</v>
      </c>
      <c r="B60" s="142">
        <f>'Medical, Dental Estimator'!D74</f>
        <v>329.8</v>
      </c>
      <c r="C60" s="142"/>
      <c r="D60" s="142"/>
      <c r="E60" s="142"/>
      <c r="F60" s="2">
        <v>1310</v>
      </c>
      <c r="H60" s="144">
        <v>794.36</v>
      </c>
      <c r="I60" s="145"/>
      <c r="J60" s="144">
        <v>447.7</v>
      </c>
    </row>
    <row r="61" spans="1:10" s="2" customFormat="1">
      <c r="A61" s="22" t="s">
        <v>12</v>
      </c>
      <c r="B61" s="142">
        <f>'Medical, Dental Estimator'!D75</f>
        <v>164.9</v>
      </c>
      <c r="C61" s="142"/>
      <c r="D61" s="142"/>
      <c r="E61" s="142"/>
      <c r="F61" s="2">
        <v>1310</v>
      </c>
      <c r="H61" s="144">
        <v>1429.85</v>
      </c>
      <c r="I61" s="145"/>
      <c r="J61" s="144">
        <v>805.8599999999999</v>
      </c>
    </row>
    <row r="62" spans="1:10" s="2" customFormat="1">
      <c r="A62" s="22" t="s">
        <v>13</v>
      </c>
      <c r="B62" s="142">
        <f>'Medical, Dental Estimator'!D76</f>
        <v>164.9</v>
      </c>
      <c r="C62" s="142"/>
      <c r="D62" s="142"/>
      <c r="E62" s="142"/>
      <c r="F62" s="2">
        <v>1310</v>
      </c>
      <c r="H62" s="144">
        <v>1668.16</v>
      </c>
      <c r="I62" s="145"/>
      <c r="J62" s="144">
        <v>884.2700000000001</v>
      </c>
    </row>
    <row r="63" spans="1:10" s="2" customFormat="1">
      <c r="A63" s="22" t="s">
        <v>14</v>
      </c>
      <c r="B63" s="142">
        <f>'Medical, Dental Estimator'!D77</f>
        <v>164.9</v>
      </c>
      <c r="C63" s="142"/>
      <c r="D63" s="142"/>
      <c r="E63" s="142"/>
      <c r="F63" s="2">
        <v>1310</v>
      </c>
      <c r="H63" s="144">
        <v>2303.65</v>
      </c>
      <c r="I63" s="145"/>
      <c r="J63" s="144">
        <v>1242.43</v>
      </c>
    </row>
    <row r="64" spans="1:10" s="2" customFormat="1">
      <c r="A64" s="22" t="s">
        <v>15</v>
      </c>
      <c r="B64" s="142">
        <f>'Medical, Dental Estimator'!D78</f>
        <v>494.70000000000005</v>
      </c>
      <c r="C64" s="142"/>
      <c r="D64" s="142"/>
      <c r="E64" s="142"/>
      <c r="F64" s="2">
        <v>1310</v>
      </c>
      <c r="H64" s="144" t="s">
        <v>43</v>
      </c>
      <c r="I64" s="145"/>
      <c r="J64" s="144" t="s">
        <v>43</v>
      </c>
    </row>
    <row r="65" spans="1:10" s="2" customFormat="1">
      <c r="A65" s="22" t="s">
        <v>16</v>
      </c>
      <c r="B65" s="142">
        <f>'Medical, Dental Estimator'!D79</f>
        <v>329.8</v>
      </c>
      <c r="C65" s="142"/>
      <c r="D65" s="142"/>
      <c r="E65" s="142"/>
      <c r="F65" s="2">
        <v>1310</v>
      </c>
      <c r="H65" s="144" t="s">
        <v>43</v>
      </c>
      <c r="I65" s="145"/>
      <c r="J65" s="144" t="s">
        <v>43</v>
      </c>
    </row>
    <row r="66" spans="1:10" s="2" customFormat="1">
      <c r="F66" s="2">
        <v>1310</v>
      </c>
      <c r="H66" s="144" t="s">
        <v>43</v>
      </c>
      <c r="I66" s="145"/>
      <c r="J66" s="144" t="s">
        <v>43</v>
      </c>
    </row>
    <row r="67" spans="1:10" s="2" customFormat="1">
      <c r="F67" s="2">
        <v>1310</v>
      </c>
      <c r="H67" s="144" t="s">
        <v>43</v>
      </c>
      <c r="I67" s="145"/>
      <c r="J67" s="144" t="s">
        <v>43</v>
      </c>
    </row>
    <row r="68" spans="1:10" s="2" customFormat="1">
      <c r="F68" s="2">
        <v>1310</v>
      </c>
      <c r="H68" s="144" t="s">
        <v>43</v>
      </c>
      <c r="I68" s="145"/>
      <c r="J68" s="144" t="s">
        <v>43</v>
      </c>
    </row>
    <row r="69" spans="1:10" s="2" customFormat="1">
      <c r="F69" s="2">
        <v>1310</v>
      </c>
      <c r="H69" s="144" t="s">
        <v>43</v>
      </c>
      <c r="I69" s="145"/>
      <c r="J69" s="144" t="s">
        <v>43</v>
      </c>
    </row>
    <row r="70" spans="1:10" s="2" customFormat="1">
      <c r="F70" s="2">
        <v>1310</v>
      </c>
      <c r="H70" s="144" t="s">
        <v>43</v>
      </c>
      <c r="I70" s="145"/>
      <c r="J70" s="144" t="s">
        <v>43</v>
      </c>
    </row>
    <row r="71" spans="1:10" s="2" customFormat="1">
      <c r="F71" s="2">
        <v>1330</v>
      </c>
      <c r="H71" s="144" t="s">
        <v>43</v>
      </c>
      <c r="I71" s="145"/>
      <c r="J71" s="144" t="s">
        <v>43</v>
      </c>
    </row>
    <row r="72" spans="1:10" s="2" customFormat="1">
      <c r="F72" s="2">
        <v>1330</v>
      </c>
      <c r="H72" s="144" t="s">
        <v>43</v>
      </c>
      <c r="I72" s="145"/>
      <c r="J72" s="144" t="s">
        <v>43</v>
      </c>
    </row>
    <row r="73" spans="1:10" s="2" customFormat="1">
      <c r="F73" s="2">
        <v>1330</v>
      </c>
      <c r="H73" s="144" t="s">
        <v>43</v>
      </c>
      <c r="I73" s="145"/>
      <c r="J73" s="144" t="s">
        <v>43</v>
      </c>
    </row>
    <row r="74" spans="1:10" s="2" customFormat="1">
      <c r="F74" s="2">
        <v>1330</v>
      </c>
      <c r="H74" s="144" t="s">
        <v>43</v>
      </c>
      <c r="I74" s="145"/>
      <c r="J74" s="144" t="s">
        <v>43</v>
      </c>
    </row>
    <row r="75" spans="1:10" s="2" customFormat="1">
      <c r="F75" s="2">
        <v>1330</v>
      </c>
      <c r="H75" s="144">
        <v>460.31</v>
      </c>
      <c r="I75" s="145"/>
      <c r="J75" s="144">
        <v>370.1</v>
      </c>
    </row>
    <row r="76" spans="1:10" s="2" customFormat="1">
      <c r="F76" s="2">
        <v>1330</v>
      </c>
      <c r="H76" s="144">
        <v>920.62</v>
      </c>
      <c r="I76" s="145"/>
      <c r="J76" s="144">
        <v>740.2</v>
      </c>
    </row>
    <row r="77" spans="1:10" s="2" customFormat="1">
      <c r="F77" s="2">
        <v>1330</v>
      </c>
      <c r="H77" s="144" t="s">
        <v>43</v>
      </c>
      <c r="I77" s="145"/>
      <c r="J77" s="144" t="s">
        <v>43</v>
      </c>
    </row>
    <row r="78" spans="1:10" s="2" customFormat="1">
      <c r="F78" s="2">
        <v>1330</v>
      </c>
      <c r="H78" s="144" t="s">
        <v>43</v>
      </c>
      <c r="I78" s="145"/>
      <c r="J78" s="144" t="s">
        <v>43</v>
      </c>
    </row>
    <row r="79" spans="1:10" s="2" customFormat="1">
      <c r="F79" s="2">
        <v>1330</v>
      </c>
      <c r="H79" s="144" t="s">
        <v>43</v>
      </c>
      <c r="I79" s="145"/>
      <c r="J79" s="144" t="s">
        <v>43</v>
      </c>
    </row>
    <row r="80" spans="1:10" s="2" customFormat="1">
      <c r="F80" s="2">
        <v>1330</v>
      </c>
      <c r="H80" s="144">
        <v>1380.93</v>
      </c>
      <c r="I80" s="145"/>
      <c r="J80" s="144">
        <v>1110.3000000000002</v>
      </c>
    </row>
    <row r="81" spans="6:10" s="2" customFormat="1">
      <c r="F81" s="2">
        <v>1330</v>
      </c>
      <c r="H81" s="144" t="s">
        <v>43</v>
      </c>
      <c r="I81" s="145"/>
      <c r="J81" s="144" t="s">
        <v>43</v>
      </c>
    </row>
    <row r="82" spans="6:10" s="2" customFormat="1">
      <c r="F82" s="2">
        <v>1340</v>
      </c>
      <c r="H82" s="144" t="s">
        <v>43</v>
      </c>
      <c r="I82" s="145"/>
      <c r="J82" s="144" t="s">
        <v>43</v>
      </c>
    </row>
    <row r="83" spans="6:10" s="2" customFormat="1">
      <c r="F83" s="2">
        <v>1340</v>
      </c>
      <c r="H83" s="144" t="s">
        <v>43</v>
      </c>
      <c r="I83" s="145"/>
      <c r="J83" s="144" t="s">
        <v>43</v>
      </c>
    </row>
    <row r="84" spans="6:10" s="2" customFormat="1">
      <c r="F84" s="2">
        <v>1340</v>
      </c>
      <c r="H84" s="144" t="s">
        <v>43</v>
      </c>
      <c r="I84" s="145"/>
      <c r="J84" s="144" t="s">
        <v>43</v>
      </c>
    </row>
    <row r="85" spans="6:10" s="2" customFormat="1">
      <c r="F85" s="2">
        <v>1340</v>
      </c>
      <c r="H85" s="144" t="s">
        <v>43</v>
      </c>
      <c r="I85" s="145"/>
      <c r="J85" s="144" t="s">
        <v>43</v>
      </c>
    </row>
    <row r="86" spans="6:10" s="2" customFormat="1">
      <c r="F86" s="2">
        <v>1340</v>
      </c>
      <c r="H86" s="144">
        <v>124.41</v>
      </c>
      <c r="I86" s="145"/>
      <c r="J86" s="144">
        <v>370.1</v>
      </c>
    </row>
    <row r="87" spans="6:10" s="2" customFormat="1">
      <c r="F87" s="2">
        <v>1340</v>
      </c>
      <c r="H87" s="144">
        <v>248.82</v>
      </c>
      <c r="I87" s="145"/>
      <c r="J87" s="144">
        <v>740.2</v>
      </c>
    </row>
    <row r="88" spans="6:10" s="2" customFormat="1">
      <c r="F88" s="2">
        <v>1340</v>
      </c>
      <c r="H88" s="144" t="s">
        <v>43</v>
      </c>
      <c r="J88" s="144" t="s">
        <v>43</v>
      </c>
    </row>
    <row r="89" spans="6:10" s="2" customFormat="1">
      <c r="F89" s="2">
        <v>1340</v>
      </c>
      <c r="H89" s="144" t="s">
        <v>43</v>
      </c>
      <c r="J89" s="144" t="s">
        <v>43</v>
      </c>
    </row>
    <row r="90" spans="6:10" s="2" customFormat="1">
      <c r="F90" s="2">
        <v>1340</v>
      </c>
      <c r="H90" s="144" t="s">
        <v>43</v>
      </c>
      <c r="J90" s="144" t="s">
        <v>43</v>
      </c>
    </row>
    <row r="91" spans="6:10" s="2" customFormat="1">
      <c r="F91" s="2">
        <v>1340</v>
      </c>
      <c r="H91" s="144">
        <v>373.23</v>
      </c>
      <c r="I91" s="145"/>
      <c r="J91" s="144">
        <v>1110.3000000000002</v>
      </c>
    </row>
    <row r="92" spans="6:10" s="2" customFormat="1">
      <c r="F92" s="2">
        <v>1340</v>
      </c>
      <c r="H92" s="144" t="s">
        <v>43</v>
      </c>
      <c r="J92" s="144" t="s">
        <v>43</v>
      </c>
    </row>
    <row r="93" spans="6:10" s="2" customFormat="1">
      <c r="F93" s="2">
        <v>1300</v>
      </c>
      <c r="H93" s="144">
        <v>317.77999999999997</v>
      </c>
      <c r="I93" s="145"/>
      <c r="J93" s="144">
        <v>647.39999999999986</v>
      </c>
    </row>
    <row r="94" spans="6:10" s="2" customFormat="1">
      <c r="F94" s="2">
        <v>1300</v>
      </c>
      <c r="H94" s="144">
        <v>572</v>
      </c>
      <c r="I94" s="145"/>
      <c r="J94" s="144">
        <v>1165.3200000000002</v>
      </c>
    </row>
    <row r="95" spans="6:10" s="2" customFormat="1">
      <c r="F95" s="2">
        <v>1300</v>
      </c>
      <c r="H95" s="144">
        <v>667.34</v>
      </c>
      <c r="I95" s="145"/>
      <c r="J95" s="144">
        <v>1303.6399999999999</v>
      </c>
    </row>
    <row r="96" spans="6:10" s="2" customFormat="1">
      <c r="F96" s="2">
        <v>1300</v>
      </c>
      <c r="H96" s="144">
        <v>921.56</v>
      </c>
      <c r="I96" s="145"/>
      <c r="J96" s="144">
        <v>1821.5600000000002</v>
      </c>
    </row>
    <row r="97" spans="6:10" s="2" customFormat="1">
      <c r="F97" s="2">
        <v>1300</v>
      </c>
      <c r="H97" s="144" t="s">
        <v>43</v>
      </c>
      <c r="J97" s="144" t="s">
        <v>43</v>
      </c>
    </row>
    <row r="98" spans="6:10" s="2" customFormat="1">
      <c r="F98" s="2">
        <v>1300</v>
      </c>
      <c r="H98" s="144" t="s">
        <v>43</v>
      </c>
      <c r="J98" s="144" t="s">
        <v>43</v>
      </c>
    </row>
    <row r="99" spans="6:10" s="2" customFormat="1">
      <c r="F99" s="2">
        <v>1300</v>
      </c>
      <c r="H99" s="144">
        <v>714.53</v>
      </c>
      <c r="I99" s="145"/>
      <c r="J99" s="144">
        <v>888.0200000000001</v>
      </c>
    </row>
    <row r="100" spans="6:10" s="2" customFormat="1">
      <c r="F100" s="2">
        <v>1300</v>
      </c>
      <c r="H100" s="144">
        <v>809.87</v>
      </c>
      <c r="I100" s="145"/>
      <c r="J100" s="144">
        <v>1026.3400000000001</v>
      </c>
    </row>
    <row r="101" spans="6:10" s="2" customFormat="1">
      <c r="F101" s="2">
        <v>1300</v>
      </c>
      <c r="H101" s="144">
        <v>1064.0899999999999</v>
      </c>
      <c r="I101" s="145"/>
      <c r="J101" s="144">
        <v>1544.2599999999998</v>
      </c>
    </row>
    <row r="102" spans="6:10" s="2" customFormat="1">
      <c r="F102" s="2">
        <v>1300</v>
      </c>
      <c r="H102" s="144" t="s">
        <v>43</v>
      </c>
      <c r="I102" s="145"/>
      <c r="J102" s="144" t="s">
        <v>43</v>
      </c>
    </row>
    <row r="103" spans="6:10" s="2" customFormat="1">
      <c r="F103" s="2">
        <v>1300</v>
      </c>
      <c r="H103" s="144">
        <v>1174.8399999999999</v>
      </c>
      <c r="I103" s="145"/>
      <c r="J103" s="144">
        <v>1258.1199999999999</v>
      </c>
    </row>
    <row r="104" spans="6:10" s="2" customFormat="1">
      <c r="F104" s="2">
        <v>4805</v>
      </c>
      <c r="H104" s="144">
        <v>981.19</v>
      </c>
      <c r="I104" s="145"/>
      <c r="J104" s="144">
        <v>685.7</v>
      </c>
    </row>
    <row r="105" spans="6:10" s="2" customFormat="1">
      <c r="F105" s="2">
        <v>4805</v>
      </c>
      <c r="H105" s="144">
        <v>1766.14</v>
      </c>
      <c r="I105" s="145"/>
      <c r="J105" s="144">
        <v>1234.2600000000002</v>
      </c>
    </row>
    <row r="106" spans="6:10" s="2" customFormat="1">
      <c r="F106" s="2">
        <v>4805</v>
      </c>
      <c r="H106" s="144">
        <v>2060.5</v>
      </c>
      <c r="I106" s="145"/>
      <c r="J106" s="144">
        <v>1384.0700000000002</v>
      </c>
    </row>
    <row r="107" spans="6:10" s="2" customFormat="1">
      <c r="F107" s="2">
        <v>4805</v>
      </c>
      <c r="H107" s="144">
        <v>2845.45</v>
      </c>
      <c r="I107" s="145"/>
      <c r="J107" s="144">
        <v>1932.6299999999997</v>
      </c>
    </row>
    <row r="108" spans="6:10" s="2" customFormat="1">
      <c r="F108" s="2">
        <v>4805</v>
      </c>
      <c r="H108" s="144" t="s">
        <v>43</v>
      </c>
      <c r="I108" s="145"/>
      <c r="J108" s="144" t="s">
        <v>43</v>
      </c>
    </row>
    <row r="109" spans="6:10" s="2" customFormat="1">
      <c r="F109" s="2">
        <v>4805</v>
      </c>
      <c r="H109" s="144" t="s">
        <v>43</v>
      </c>
      <c r="I109" s="145"/>
      <c r="J109" s="144" t="s">
        <v>43</v>
      </c>
    </row>
    <row r="110" spans="6:10" s="2" customFormat="1">
      <c r="F110" s="2">
        <v>4805</v>
      </c>
      <c r="H110" s="144">
        <v>1134.1600000000001</v>
      </c>
      <c r="I110" s="145"/>
      <c r="J110" s="144">
        <v>918.6600000000002</v>
      </c>
    </row>
    <row r="111" spans="6:10" s="2" customFormat="1">
      <c r="F111" s="2">
        <v>4805</v>
      </c>
      <c r="H111" s="144">
        <v>1428.52</v>
      </c>
      <c r="I111" s="145"/>
      <c r="J111" s="144">
        <v>1068.47</v>
      </c>
    </row>
    <row r="112" spans="6:10" s="2" customFormat="1">
      <c r="F112" s="2">
        <v>4805</v>
      </c>
      <c r="H112" s="144">
        <v>2213.4699999999998</v>
      </c>
      <c r="I112" s="145"/>
      <c r="J112" s="144">
        <v>1617.0299999999997</v>
      </c>
    </row>
    <row r="113" spans="6:10" s="2" customFormat="1">
      <c r="F113" s="2">
        <v>4805</v>
      </c>
      <c r="H113" s="144" t="s">
        <v>43</v>
      </c>
      <c r="I113" s="145"/>
      <c r="J113" s="144" t="s">
        <v>43</v>
      </c>
    </row>
    <row r="114" spans="6:10" s="2" customFormat="1">
      <c r="F114" s="2">
        <v>4805</v>
      </c>
      <c r="H114" s="144">
        <v>1483.37</v>
      </c>
      <c r="I114" s="145"/>
      <c r="J114" s="144">
        <v>1288.7599999999998</v>
      </c>
    </row>
    <row r="115" spans="6:10" s="2" customFormat="1">
      <c r="F115" s="2">
        <v>1350</v>
      </c>
      <c r="H115" s="144" t="s">
        <v>43</v>
      </c>
      <c r="I115" s="145"/>
      <c r="J115" s="144" t="s">
        <v>43</v>
      </c>
    </row>
    <row r="116" spans="6:10" s="2" customFormat="1">
      <c r="F116" s="2">
        <v>1350</v>
      </c>
      <c r="H116" s="144" t="s">
        <v>43</v>
      </c>
      <c r="I116" s="145"/>
      <c r="J116" s="144" t="s">
        <v>43</v>
      </c>
    </row>
    <row r="117" spans="6:10" s="2" customFormat="1">
      <c r="F117" s="2">
        <v>1350</v>
      </c>
      <c r="H117" s="144" t="s">
        <v>43</v>
      </c>
      <c r="I117" s="145"/>
      <c r="J117" s="144" t="s">
        <v>43</v>
      </c>
    </row>
    <row r="118" spans="6:10" s="2" customFormat="1">
      <c r="F118" s="2">
        <v>1350</v>
      </c>
      <c r="H118" s="144" t="s">
        <v>43</v>
      </c>
      <c r="I118" s="145"/>
      <c r="J118" s="144" t="s">
        <v>43</v>
      </c>
    </row>
    <row r="119" spans="6:10" s="2" customFormat="1">
      <c r="F119" s="2">
        <v>1350</v>
      </c>
      <c r="H119" s="144">
        <v>682.8</v>
      </c>
      <c r="I119" s="145"/>
      <c r="J119" s="144">
        <v>370.09999999999997</v>
      </c>
    </row>
    <row r="120" spans="6:10" s="2" customFormat="1">
      <c r="F120" s="2">
        <v>1350</v>
      </c>
      <c r="H120" s="144">
        <v>1365.6</v>
      </c>
      <c r="I120" s="145"/>
      <c r="J120" s="144">
        <v>740.19999999999993</v>
      </c>
    </row>
    <row r="121" spans="6:10" s="2" customFormat="1">
      <c r="F121" s="2">
        <v>1350</v>
      </c>
      <c r="H121" s="144" t="s">
        <v>43</v>
      </c>
      <c r="I121" s="145"/>
      <c r="J121" s="144" t="s">
        <v>43</v>
      </c>
    </row>
    <row r="122" spans="6:10" s="2" customFormat="1">
      <c r="F122" s="2">
        <v>1350</v>
      </c>
      <c r="H122" s="144" t="s">
        <v>43</v>
      </c>
      <c r="I122" s="145"/>
      <c r="J122" s="144" t="s">
        <v>43</v>
      </c>
    </row>
    <row r="123" spans="6:10" s="2" customFormat="1">
      <c r="F123" s="2">
        <v>1350</v>
      </c>
      <c r="H123" s="144" t="s">
        <v>43</v>
      </c>
      <c r="I123" s="145"/>
      <c r="J123" s="144" t="s">
        <v>43</v>
      </c>
    </row>
    <row r="124" spans="6:10" s="2" customFormat="1">
      <c r="F124" s="2">
        <v>1350</v>
      </c>
      <c r="H124" s="144">
        <v>2048.4</v>
      </c>
      <c r="I124" s="145"/>
      <c r="J124" s="144">
        <v>1110.3000000000002</v>
      </c>
    </row>
    <row r="125" spans="6:10" s="2" customFormat="1">
      <c r="F125" s="2">
        <v>1350</v>
      </c>
      <c r="H125" s="144" t="s">
        <v>43</v>
      </c>
      <c r="I125" s="145"/>
      <c r="J125" s="144" t="s">
        <v>43</v>
      </c>
    </row>
    <row r="126" spans="6:10" s="2" customFormat="1">
      <c r="F126" s="2">
        <v>2100</v>
      </c>
      <c r="H126" s="144">
        <v>793.52</v>
      </c>
      <c r="I126" s="145"/>
      <c r="J126" s="144">
        <v>561.07999999999993</v>
      </c>
    </row>
    <row r="127" spans="6:10" s="2" customFormat="1">
      <c r="F127" s="2">
        <v>2100</v>
      </c>
      <c r="H127" s="144">
        <v>1428.33</v>
      </c>
      <c r="I127" s="145"/>
      <c r="J127" s="144">
        <v>1009.9499999999999</v>
      </c>
    </row>
    <row r="128" spans="6:10" s="2" customFormat="1">
      <c r="F128" s="2">
        <v>2100</v>
      </c>
      <c r="H128" s="144">
        <v>1666.39</v>
      </c>
      <c r="I128" s="145"/>
      <c r="J128" s="144">
        <v>1122.3700000000001</v>
      </c>
    </row>
    <row r="129" spans="6:10" s="2" customFormat="1">
      <c r="F129" s="2">
        <v>2100</v>
      </c>
      <c r="H129" s="144">
        <v>2301.1999999999998</v>
      </c>
      <c r="I129" s="145"/>
      <c r="J129" s="144">
        <v>1571.2399999999998</v>
      </c>
    </row>
    <row r="130" spans="6:10" s="2" customFormat="1">
      <c r="F130" s="2">
        <v>2100</v>
      </c>
      <c r="H130" s="144">
        <v>247.55</v>
      </c>
      <c r="I130" s="145"/>
      <c r="J130" s="144">
        <v>370.1</v>
      </c>
    </row>
    <row r="131" spans="6:10" s="2" customFormat="1">
      <c r="F131" s="2">
        <v>2100</v>
      </c>
      <c r="H131" s="144">
        <v>495.1</v>
      </c>
      <c r="I131" s="145"/>
      <c r="J131" s="144">
        <v>740.2</v>
      </c>
    </row>
    <row r="132" spans="6:10" s="2" customFormat="1">
      <c r="F132" s="2">
        <v>2100</v>
      </c>
      <c r="H132" s="144">
        <v>882.36</v>
      </c>
      <c r="I132" s="145"/>
      <c r="J132" s="144">
        <v>818.97000000000014</v>
      </c>
    </row>
    <row r="133" spans="6:10" s="2" customFormat="1">
      <c r="F133" s="2">
        <v>2100</v>
      </c>
      <c r="H133" s="144">
        <v>1120.42</v>
      </c>
      <c r="I133" s="145"/>
      <c r="J133" s="144">
        <v>931.39000000000033</v>
      </c>
    </row>
    <row r="134" spans="6:10" s="2" customFormat="1">
      <c r="F134" s="2">
        <v>2100</v>
      </c>
      <c r="H134" s="144">
        <v>1755.23</v>
      </c>
      <c r="I134" s="145"/>
      <c r="J134" s="144">
        <v>1380.2599999999998</v>
      </c>
    </row>
    <row r="135" spans="6:10" s="2" customFormat="1">
      <c r="F135" s="2">
        <v>2100</v>
      </c>
      <c r="H135" s="144">
        <v>742.65</v>
      </c>
      <c r="I135" s="145"/>
      <c r="J135" s="144">
        <v>1110.3</v>
      </c>
    </row>
    <row r="136" spans="6:10" s="2" customFormat="1">
      <c r="F136" s="2">
        <v>2100</v>
      </c>
      <c r="H136" s="144">
        <v>1129.9100000000001</v>
      </c>
      <c r="I136" s="145"/>
      <c r="J136" s="144">
        <v>1189.07</v>
      </c>
    </row>
    <row r="137" spans="6:10" s="2" customFormat="1">
      <c r="F137" s="2">
        <v>1320</v>
      </c>
      <c r="H137" s="144">
        <v>1344.47</v>
      </c>
      <c r="I137" s="145"/>
      <c r="J137" s="144">
        <v>929.26</v>
      </c>
    </row>
    <row r="138" spans="6:10" s="2" customFormat="1">
      <c r="F138" s="2">
        <v>1320</v>
      </c>
      <c r="H138" s="144">
        <v>2420.0500000000002</v>
      </c>
      <c r="I138" s="145"/>
      <c r="J138" s="144">
        <v>1672.67</v>
      </c>
    </row>
    <row r="139" spans="6:10" s="2" customFormat="1">
      <c r="F139" s="2">
        <v>1320</v>
      </c>
      <c r="H139" s="144">
        <v>2823.39</v>
      </c>
      <c r="I139" s="145"/>
      <c r="J139" s="144">
        <v>1895.5499999999997</v>
      </c>
    </row>
    <row r="140" spans="6:10" s="2" customFormat="1">
      <c r="F140" s="2">
        <v>1320</v>
      </c>
      <c r="H140" s="144">
        <v>3898.97</v>
      </c>
      <c r="I140" s="145"/>
      <c r="J140" s="144">
        <v>2638.96</v>
      </c>
    </row>
    <row r="141" spans="6:10" s="2" customFormat="1">
      <c r="F141" s="2">
        <v>1320</v>
      </c>
      <c r="H141" s="144" t="s">
        <v>43</v>
      </c>
      <c r="I141" s="145"/>
      <c r="J141" s="144" t="s">
        <v>43</v>
      </c>
    </row>
    <row r="142" spans="6:10" s="2" customFormat="1">
      <c r="F142" s="2">
        <v>1320</v>
      </c>
      <c r="H142" s="144" t="s">
        <v>43</v>
      </c>
      <c r="I142" s="145"/>
      <c r="J142" s="144" t="s">
        <v>43</v>
      </c>
    </row>
    <row r="143" spans="6:10" s="2" customFormat="1">
      <c r="F143" s="2">
        <v>1320</v>
      </c>
      <c r="H143" s="144">
        <v>1535.89</v>
      </c>
      <c r="I143" s="145"/>
      <c r="J143" s="144">
        <v>1113.5100000000002</v>
      </c>
    </row>
    <row r="144" spans="6:10" s="2" customFormat="1">
      <c r="F144" s="2">
        <v>1320</v>
      </c>
      <c r="H144" s="144">
        <v>1939.23</v>
      </c>
      <c r="I144" s="145"/>
      <c r="J144" s="144">
        <v>1336.39</v>
      </c>
    </row>
    <row r="145" spans="6:10" s="2" customFormat="1">
      <c r="F145" s="2">
        <v>1320</v>
      </c>
      <c r="H145" s="144">
        <v>3014.81</v>
      </c>
      <c r="I145" s="145"/>
      <c r="J145" s="144">
        <v>2079.7999999999997</v>
      </c>
    </row>
    <row r="146" spans="6:10" s="2" customFormat="1">
      <c r="F146" s="2">
        <v>1320</v>
      </c>
      <c r="H146" s="144" t="s">
        <v>43</v>
      </c>
      <c r="I146" s="145"/>
      <c r="J146" s="144" t="s">
        <v>43</v>
      </c>
    </row>
    <row r="147" spans="6:10" s="2" customFormat="1">
      <c r="F147" s="2">
        <v>1320</v>
      </c>
      <c r="H147" s="144">
        <v>1996.2</v>
      </c>
      <c r="I147" s="145"/>
      <c r="J147" s="144">
        <v>1483.61</v>
      </c>
    </row>
    <row r="148" spans="6:10" s="2" customFormat="1">
      <c r="F148" s="2">
        <v>3750</v>
      </c>
      <c r="H148" s="144" t="s">
        <v>43</v>
      </c>
      <c r="I148" s="145"/>
      <c r="J148" s="144" t="s">
        <v>43</v>
      </c>
    </row>
    <row r="149" spans="6:10" s="2" customFormat="1">
      <c r="F149" s="2">
        <v>3750</v>
      </c>
      <c r="H149" s="144" t="s">
        <v>43</v>
      </c>
      <c r="I149" s="145"/>
      <c r="J149" s="144" t="s">
        <v>43</v>
      </c>
    </row>
    <row r="150" spans="6:10" s="2" customFormat="1">
      <c r="F150" s="2">
        <v>3750</v>
      </c>
      <c r="H150" s="144" t="s">
        <v>43</v>
      </c>
      <c r="I150" s="145"/>
      <c r="J150" s="144" t="s">
        <v>43</v>
      </c>
    </row>
    <row r="151" spans="6:10" s="2" customFormat="1">
      <c r="F151" s="2">
        <v>3750</v>
      </c>
      <c r="H151" s="144" t="s">
        <v>43</v>
      </c>
      <c r="I151" s="145"/>
      <c r="J151" s="144" t="s">
        <v>43</v>
      </c>
    </row>
    <row r="152" spans="6:10" s="2" customFormat="1">
      <c r="F152" s="2">
        <v>3750</v>
      </c>
      <c r="H152" s="144">
        <v>349.21</v>
      </c>
      <c r="I152" s="145"/>
      <c r="J152" s="144">
        <v>370.1</v>
      </c>
    </row>
    <row r="153" spans="6:10" s="2" customFormat="1">
      <c r="F153" s="2">
        <v>3750</v>
      </c>
      <c r="H153" s="144">
        <v>698.42</v>
      </c>
      <c r="I153" s="145"/>
      <c r="J153" s="144">
        <v>740.2</v>
      </c>
    </row>
    <row r="154" spans="6:10" s="2" customFormat="1">
      <c r="F154" s="2">
        <v>3750</v>
      </c>
      <c r="H154" s="144" t="s">
        <v>43</v>
      </c>
      <c r="I154" s="145"/>
      <c r="J154" s="146" t="s">
        <v>43</v>
      </c>
    </row>
    <row r="155" spans="6:10" s="2" customFormat="1">
      <c r="F155" s="2">
        <v>3750</v>
      </c>
      <c r="H155" s="144" t="s">
        <v>43</v>
      </c>
      <c r="I155" s="145"/>
      <c r="J155" s="146" t="s">
        <v>43</v>
      </c>
    </row>
    <row r="156" spans="6:10" s="2" customFormat="1">
      <c r="F156" s="2">
        <v>3750</v>
      </c>
      <c r="H156" s="144" t="s">
        <v>43</v>
      </c>
      <c r="I156" s="145"/>
      <c r="J156" s="146" t="s">
        <v>43</v>
      </c>
    </row>
    <row r="157" spans="6:10" s="2" customFormat="1">
      <c r="F157" s="2">
        <v>3750</v>
      </c>
      <c r="H157" s="144">
        <v>1047.6300000000001</v>
      </c>
      <c r="I157" s="145"/>
      <c r="J157" s="144">
        <v>1110.3</v>
      </c>
    </row>
    <row r="158" spans="6:10" s="2" customFormat="1">
      <c r="F158" s="2">
        <v>3750</v>
      </c>
      <c r="H158" s="144" t="s">
        <v>43</v>
      </c>
      <c r="I158" s="145"/>
      <c r="J158" s="146" t="s">
        <v>43</v>
      </c>
    </row>
    <row r="159" spans="6:10" s="2" customFormat="1">
      <c r="F159" s="2">
        <v>5400</v>
      </c>
      <c r="H159" s="144">
        <v>44.24</v>
      </c>
      <c r="I159" s="145"/>
      <c r="J159" s="144">
        <v>44.24</v>
      </c>
    </row>
    <row r="160" spans="6:10" s="2" customFormat="1">
      <c r="F160" s="2">
        <v>5400</v>
      </c>
      <c r="H160" s="144">
        <v>79.63</v>
      </c>
      <c r="I160" s="145"/>
      <c r="J160" s="144">
        <v>79.63</v>
      </c>
    </row>
    <row r="161" spans="6:10" s="2" customFormat="1">
      <c r="F161" s="2">
        <v>5400</v>
      </c>
      <c r="H161" s="144">
        <v>92.9</v>
      </c>
      <c r="I161" s="145"/>
      <c r="J161" s="144">
        <v>92.9</v>
      </c>
    </row>
    <row r="162" spans="6:10" s="2" customFormat="1">
      <c r="F162" s="2">
        <v>5400</v>
      </c>
      <c r="H162" s="144">
        <v>128.29</v>
      </c>
      <c r="I162" s="145"/>
      <c r="J162" s="144">
        <v>128.29</v>
      </c>
    </row>
    <row r="163" spans="6:10" s="2" customFormat="1">
      <c r="F163" s="2">
        <v>5400</v>
      </c>
      <c r="H163" s="146" t="s">
        <v>43</v>
      </c>
      <c r="I163" s="145"/>
      <c r="J163" s="146" t="s">
        <v>43</v>
      </c>
    </row>
    <row r="164" spans="6:10" s="2" customFormat="1">
      <c r="F164" s="2">
        <v>5400</v>
      </c>
      <c r="H164" s="146" t="s">
        <v>43</v>
      </c>
      <c r="I164" s="145"/>
      <c r="J164" s="146" t="s">
        <v>43</v>
      </c>
    </row>
    <row r="165" spans="6:10" s="2" customFormat="1">
      <c r="F165" s="2">
        <v>5400</v>
      </c>
      <c r="H165" s="146" t="s">
        <v>43</v>
      </c>
      <c r="I165" s="145"/>
      <c r="J165" s="146" t="s">
        <v>43</v>
      </c>
    </row>
    <row r="166" spans="6:10" s="2" customFormat="1">
      <c r="F166" s="2">
        <v>5400</v>
      </c>
      <c r="H166" s="146" t="s">
        <v>43</v>
      </c>
      <c r="I166" s="145"/>
      <c r="J166" s="146" t="s">
        <v>43</v>
      </c>
    </row>
    <row r="167" spans="6:10" s="2" customFormat="1">
      <c r="F167" s="2">
        <v>5400</v>
      </c>
      <c r="H167" s="146" t="s">
        <v>43</v>
      </c>
      <c r="I167" s="145"/>
      <c r="J167" s="146" t="s">
        <v>43</v>
      </c>
    </row>
    <row r="168" spans="6:10" s="2" customFormat="1">
      <c r="F168" s="2">
        <v>5400</v>
      </c>
      <c r="H168" s="146" t="s">
        <v>43</v>
      </c>
      <c r="I168" s="145"/>
      <c r="J168" s="146" t="s">
        <v>43</v>
      </c>
    </row>
    <row r="169" spans="6:10" s="2" customFormat="1">
      <c r="F169" s="2">
        <v>5400</v>
      </c>
      <c r="H169" s="146" t="s">
        <v>43</v>
      </c>
      <c r="I169" s="145"/>
      <c r="J169" s="146" t="s">
        <v>43</v>
      </c>
    </row>
    <row r="170" spans="6:10" s="2" customFormat="1">
      <c r="F170" s="2">
        <v>5300</v>
      </c>
      <c r="H170" s="144">
        <v>17.489999999999998</v>
      </c>
      <c r="I170" s="145"/>
      <c r="J170" s="144">
        <v>17.489999999999998</v>
      </c>
    </row>
    <row r="171" spans="6:10" s="2" customFormat="1">
      <c r="F171" s="2">
        <v>5300</v>
      </c>
      <c r="H171" s="144">
        <v>31.47</v>
      </c>
      <c r="I171" s="145"/>
      <c r="J171" s="144">
        <v>31.47</v>
      </c>
    </row>
    <row r="172" spans="6:10" s="2" customFormat="1">
      <c r="F172" s="2">
        <v>5300</v>
      </c>
      <c r="H172" s="144">
        <v>36.72</v>
      </c>
      <c r="I172" s="145"/>
      <c r="J172" s="144">
        <v>36.72</v>
      </c>
    </row>
    <row r="173" spans="6:10" s="2" customFormat="1">
      <c r="F173" s="2">
        <v>5300</v>
      </c>
      <c r="H173" s="144">
        <v>50.7</v>
      </c>
      <c r="I173" s="145"/>
      <c r="J173" s="144">
        <v>50.7</v>
      </c>
    </row>
    <row r="174" spans="6:10" s="2" customFormat="1">
      <c r="F174" s="2">
        <v>5300</v>
      </c>
      <c r="H174" s="146" t="s">
        <v>43</v>
      </c>
      <c r="I174" s="145"/>
      <c r="J174" s="146" t="s">
        <v>43</v>
      </c>
    </row>
    <row r="175" spans="6:10" s="2" customFormat="1">
      <c r="F175" s="2">
        <v>5300</v>
      </c>
      <c r="H175" s="146" t="s">
        <v>43</v>
      </c>
      <c r="I175" s="145"/>
      <c r="J175" s="146" t="s">
        <v>43</v>
      </c>
    </row>
    <row r="176" spans="6:10" s="2" customFormat="1">
      <c r="F176" s="2">
        <v>5300</v>
      </c>
      <c r="H176" s="146" t="s">
        <v>43</v>
      </c>
      <c r="I176" s="145"/>
      <c r="J176" s="146" t="s">
        <v>43</v>
      </c>
    </row>
    <row r="177" spans="6:10" s="2" customFormat="1">
      <c r="F177" s="2">
        <v>5300</v>
      </c>
      <c r="H177" s="146" t="s">
        <v>43</v>
      </c>
      <c r="I177" s="145"/>
      <c r="J177" s="146" t="s">
        <v>43</v>
      </c>
    </row>
    <row r="178" spans="6:10" s="2" customFormat="1">
      <c r="F178" s="2">
        <v>5300</v>
      </c>
      <c r="H178" s="146" t="s">
        <v>43</v>
      </c>
      <c r="I178" s="145"/>
      <c r="J178" s="146" t="s">
        <v>43</v>
      </c>
    </row>
    <row r="179" spans="6:10" s="2" customFormat="1">
      <c r="F179" s="2">
        <v>5300</v>
      </c>
      <c r="H179" s="146" t="s">
        <v>43</v>
      </c>
      <c r="I179" s="145"/>
      <c r="J179" s="146" t="s">
        <v>43</v>
      </c>
    </row>
    <row r="180" spans="6:10" s="2" customFormat="1">
      <c r="F180" s="2">
        <v>5300</v>
      </c>
      <c r="H180" s="146" t="s">
        <v>43</v>
      </c>
      <c r="I180" s="145"/>
      <c r="J180" s="146" t="s">
        <v>43</v>
      </c>
    </row>
    <row r="181" spans="6:10" s="2" customFormat="1">
      <c r="F181" s="2">
        <v>9999</v>
      </c>
      <c r="H181" s="145" t="s">
        <v>43</v>
      </c>
      <c r="J181" s="145" t="s">
        <v>43</v>
      </c>
    </row>
    <row r="182" spans="6:10" s="2" customFormat="1">
      <c r="F182" s="2">
        <v>9999</v>
      </c>
      <c r="H182" s="145" t="s">
        <v>43</v>
      </c>
      <c r="J182" s="145" t="s">
        <v>43</v>
      </c>
    </row>
    <row r="183" spans="6:10" s="2" customFormat="1">
      <c r="F183" s="2">
        <v>9999</v>
      </c>
      <c r="H183" s="145" t="s">
        <v>43</v>
      </c>
      <c r="J183" s="145" t="s">
        <v>43</v>
      </c>
    </row>
    <row r="184" spans="6:10" s="2" customFormat="1">
      <c r="F184" s="2">
        <v>9999</v>
      </c>
      <c r="H184" s="145" t="s">
        <v>43</v>
      </c>
      <c r="J184" s="145" t="s">
        <v>43</v>
      </c>
    </row>
    <row r="185" spans="6:10" s="2" customFormat="1">
      <c r="F185" s="2">
        <v>9999</v>
      </c>
      <c r="H185" s="145">
        <f>'Medical, Dental Estimator'!H166</f>
        <v>349.21</v>
      </c>
      <c r="J185" s="145">
        <f>'Medical, Dental Estimator'!I166</f>
        <v>370.1</v>
      </c>
    </row>
    <row r="186" spans="6:10" s="2" customFormat="1">
      <c r="F186" s="2">
        <v>9999</v>
      </c>
      <c r="H186" s="145">
        <f>'Medical, Dental Estimator'!H167</f>
        <v>698.42</v>
      </c>
      <c r="J186" s="145">
        <f>'Medical, Dental Estimator'!I167</f>
        <v>740.2</v>
      </c>
    </row>
    <row r="187" spans="6:10" s="2" customFormat="1">
      <c r="F187" s="2">
        <v>9999</v>
      </c>
      <c r="H187" s="145" t="s">
        <v>43</v>
      </c>
      <c r="J187" s="145" t="s">
        <v>43</v>
      </c>
    </row>
    <row r="188" spans="6:10" s="2" customFormat="1">
      <c r="F188" s="2">
        <v>9999</v>
      </c>
      <c r="H188" s="145" t="s">
        <v>43</v>
      </c>
      <c r="J188" s="145" t="s">
        <v>43</v>
      </c>
    </row>
    <row r="189" spans="6:10" s="2" customFormat="1">
      <c r="F189" s="2">
        <v>9999</v>
      </c>
      <c r="H189" s="145" t="s">
        <v>43</v>
      </c>
      <c r="J189" s="145" t="s">
        <v>43</v>
      </c>
    </row>
    <row r="190" spans="6:10" s="2" customFormat="1">
      <c r="F190" s="2">
        <v>9999</v>
      </c>
      <c r="H190" s="145">
        <f>'Medical, Dental Estimator'!H171</f>
        <v>1047.6300000000001</v>
      </c>
      <c r="J190" s="145">
        <f>'Medical, Dental Estimator'!I171</f>
        <v>1110.3</v>
      </c>
    </row>
    <row r="191" spans="6:10" s="2" customFormat="1">
      <c r="F191" s="2">
        <v>9999</v>
      </c>
      <c r="H191" s="145" t="s">
        <v>43</v>
      </c>
      <c r="J191" s="145" t="s">
        <v>43</v>
      </c>
    </row>
    <row r="192" spans="6:10"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8" customFormat="1"/>
    <row r="218" s="28" customFormat="1"/>
    <row r="219" s="28" customFormat="1"/>
    <row r="220" s="28" customFormat="1"/>
    <row r="221" s="28" customFormat="1"/>
    <row r="222" s="28" customFormat="1"/>
    <row r="223" s="28" customFormat="1"/>
    <row r="224" s="28" customFormat="1"/>
    <row r="225" s="28" customFormat="1"/>
    <row r="226" s="28" customFormat="1"/>
    <row r="227" s="28" customFormat="1"/>
    <row r="228" s="28" customFormat="1"/>
    <row r="229" s="28" customFormat="1"/>
    <row r="230" s="28" customFormat="1"/>
    <row r="231" s="28" customFormat="1"/>
    <row r="232" s="28" customFormat="1"/>
    <row r="233" s="28" customFormat="1"/>
    <row r="234" s="28" customFormat="1"/>
    <row r="235" s="28" customFormat="1"/>
    <row r="236" s="28" customFormat="1"/>
    <row r="237" s="28"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80" customFormat="1"/>
    <row r="286" s="80" customFormat="1"/>
    <row r="287" s="80" customFormat="1"/>
    <row r="288" s="80" customFormat="1"/>
    <row r="289" s="80" customFormat="1"/>
    <row r="290" s="80" customFormat="1"/>
    <row r="291" s="80" customFormat="1"/>
    <row r="292" s="80" customFormat="1"/>
    <row r="293" s="80" customFormat="1"/>
    <row r="294" s="80" customFormat="1"/>
    <row r="295" s="80" customFormat="1"/>
    <row r="296" s="80" customFormat="1"/>
    <row r="297" s="80" customFormat="1"/>
    <row r="298" s="80" customFormat="1"/>
    <row r="299" s="80" customFormat="1"/>
    <row r="300" s="80" customFormat="1"/>
    <row r="301" s="80" customFormat="1"/>
    <row r="302" s="80" customFormat="1"/>
    <row r="303" s="80" customFormat="1"/>
    <row r="304" s="80" customFormat="1"/>
    <row r="305" s="80" customFormat="1"/>
    <row r="306" s="80" customFormat="1"/>
    <row r="307" s="80" customFormat="1"/>
    <row r="308" s="80" customFormat="1"/>
    <row r="309" s="80" customFormat="1"/>
    <row r="310" s="80" customFormat="1"/>
    <row r="311" s="80" customFormat="1"/>
    <row r="312" s="80" customFormat="1"/>
    <row r="313" s="80" customFormat="1"/>
    <row r="314" s="80" customFormat="1"/>
    <row r="315" s="80" customFormat="1"/>
    <row r="316" s="80" customFormat="1"/>
    <row r="317" s="80" customFormat="1"/>
    <row r="318" s="80" customFormat="1"/>
    <row r="319" s="80" customFormat="1"/>
    <row r="320" s="80" customFormat="1"/>
    <row r="321" s="80" customFormat="1"/>
    <row r="322" s="80" customFormat="1"/>
    <row r="323" s="80" customFormat="1"/>
    <row r="324" s="80" customFormat="1"/>
    <row r="325" s="80" customFormat="1"/>
    <row r="326" s="80" customFormat="1"/>
    <row r="327" s="80" customFormat="1"/>
    <row r="328" s="80" customFormat="1"/>
    <row r="329" s="80" customFormat="1"/>
    <row r="330" s="80" customFormat="1"/>
    <row r="331" s="80" customFormat="1"/>
    <row r="332" s="80" customFormat="1"/>
    <row r="333" s="80" customFormat="1"/>
    <row r="334" s="80" customFormat="1"/>
    <row r="335" s="80" customFormat="1"/>
    <row r="336" s="80" customFormat="1"/>
    <row r="337" s="80" customFormat="1"/>
    <row r="338" s="80" customFormat="1"/>
    <row r="339" s="80" customFormat="1"/>
    <row r="340" s="80" customFormat="1"/>
    <row r="341" s="80" customFormat="1"/>
    <row r="342" s="80" customFormat="1"/>
    <row r="343" s="80" customFormat="1"/>
    <row r="344" s="80" customFormat="1"/>
    <row r="345" s="80" customFormat="1"/>
    <row r="346" s="80" customFormat="1"/>
    <row r="347" s="80" customFormat="1"/>
    <row r="348" s="80" customFormat="1"/>
    <row r="349" s="80" customFormat="1"/>
    <row r="350" s="80" customFormat="1"/>
    <row r="351" s="80" customFormat="1"/>
    <row r="352" s="80" customFormat="1"/>
    <row r="353" s="80" customFormat="1"/>
    <row r="354" s="80" customFormat="1"/>
    <row r="355" s="80" customFormat="1"/>
    <row r="356" s="80" customFormat="1"/>
    <row r="357" s="80" customFormat="1"/>
    <row r="358" s="80" customFormat="1"/>
    <row r="359" s="80" customFormat="1"/>
    <row r="360" s="80" customFormat="1"/>
    <row r="361" s="80" customFormat="1"/>
    <row r="362" s="80" customFormat="1"/>
    <row r="363" s="80" customFormat="1"/>
    <row r="364" s="80" customFormat="1"/>
    <row r="365" s="80" customFormat="1"/>
    <row r="366" s="80" customFormat="1"/>
    <row r="367" s="80" customFormat="1"/>
    <row r="368" s="80" customFormat="1"/>
    <row r="369" s="80" customFormat="1"/>
    <row r="370" s="80" customFormat="1"/>
    <row r="371" s="80" customFormat="1"/>
    <row r="372" s="80" customFormat="1"/>
    <row r="373" s="80" customFormat="1"/>
    <row r="374" s="80" customFormat="1"/>
    <row r="375" s="80" customFormat="1"/>
    <row r="376" s="80" customFormat="1"/>
    <row r="377" s="80" customFormat="1"/>
    <row r="378" s="80" customFormat="1"/>
    <row r="379" s="80" customFormat="1"/>
    <row r="380" s="80" customFormat="1"/>
    <row r="381" s="80" customFormat="1"/>
    <row r="382" s="80" customFormat="1"/>
    <row r="383" s="80" customFormat="1"/>
    <row r="384" s="80" customFormat="1"/>
    <row r="385" s="80" customFormat="1"/>
    <row r="386" s="80" customFormat="1"/>
    <row r="387" s="80" customFormat="1"/>
    <row r="388" s="80" customFormat="1"/>
    <row r="389" s="80" customFormat="1"/>
    <row r="390" s="80" customFormat="1"/>
    <row r="391" s="80" customFormat="1"/>
    <row r="392" s="80" customFormat="1"/>
    <row r="393" s="80" customFormat="1"/>
    <row r="394" s="80" customFormat="1"/>
    <row r="395" s="80" customFormat="1"/>
    <row r="396" s="80" customFormat="1"/>
    <row r="397" s="80" customFormat="1"/>
    <row r="398" s="80" customFormat="1"/>
    <row r="399" s="80" customFormat="1"/>
    <row r="400" s="80" customFormat="1"/>
    <row r="401" s="80" customFormat="1"/>
    <row r="402" s="80" customFormat="1"/>
    <row r="403" s="80" customFormat="1"/>
    <row r="404" s="80" customFormat="1"/>
    <row r="405" s="80" customFormat="1"/>
    <row r="406" s="80" customFormat="1"/>
    <row r="407" s="80" customFormat="1"/>
    <row r="408" s="80" customFormat="1"/>
    <row r="409" s="80" customFormat="1"/>
    <row r="410" s="80" customFormat="1"/>
    <row r="411" s="80" customFormat="1"/>
    <row r="412" s="80" customFormat="1"/>
    <row r="413" s="80" customFormat="1"/>
    <row r="414" s="80" customFormat="1"/>
    <row r="415" s="80" customFormat="1"/>
    <row r="416" s="80" customFormat="1"/>
    <row r="417" s="80" customFormat="1"/>
    <row r="418" s="80" customFormat="1"/>
    <row r="419" s="80" customFormat="1"/>
    <row r="420" s="80" customFormat="1"/>
    <row r="421" s="80" customFormat="1"/>
    <row r="422" s="80" customFormat="1"/>
    <row r="423" s="80" customFormat="1"/>
    <row r="424" s="80" customFormat="1"/>
    <row r="425" s="80" customFormat="1"/>
    <row r="426" s="80" customFormat="1"/>
    <row r="427" s="80" customFormat="1"/>
    <row r="428" s="80" customFormat="1"/>
    <row r="429" s="80" customFormat="1"/>
    <row r="430" s="80" customFormat="1"/>
    <row r="431" s="80" customFormat="1"/>
    <row r="432" s="80" customFormat="1"/>
    <row r="433" s="80" customFormat="1"/>
    <row r="434" s="80" customFormat="1"/>
    <row r="435" s="80" customFormat="1"/>
    <row r="436" s="80" customFormat="1"/>
    <row r="437" s="80" customFormat="1"/>
    <row r="438" s="80" customFormat="1"/>
    <row r="439" s="80" customFormat="1"/>
    <row r="440" s="80" customFormat="1"/>
    <row r="441" s="80" customFormat="1"/>
    <row r="442" s="80" customFormat="1"/>
    <row r="443" s="80" customFormat="1"/>
    <row r="444" s="80" customFormat="1"/>
    <row r="445" s="80" customFormat="1"/>
    <row r="446" s="80" customFormat="1"/>
    <row r="447" s="80" customFormat="1"/>
    <row r="448" s="80" customFormat="1"/>
    <row r="449" s="80" customFormat="1"/>
    <row r="450" s="80" customFormat="1"/>
    <row r="451" s="80" customFormat="1"/>
    <row r="452" s="80" customFormat="1"/>
    <row r="453" s="80" customFormat="1"/>
    <row r="454" s="80" customFormat="1"/>
    <row r="455" s="80" customFormat="1"/>
    <row r="456" s="80" customFormat="1"/>
    <row r="457" s="80" customFormat="1"/>
    <row r="458" s="80" customFormat="1"/>
    <row r="459" s="80" customFormat="1"/>
    <row r="460" s="80" customFormat="1"/>
    <row r="461" s="80" customFormat="1"/>
    <row r="462" s="80" customFormat="1"/>
    <row r="463" s="80" customFormat="1"/>
    <row r="464" s="80" customFormat="1"/>
    <row r="465" s="80" customFormat="1"/>
    <row r="466" s="80" customFormat="1"/>
    <row r="467" s="80" customFormat="1"/>
    <row r="468" s="80" customFormat="1"/>
    <row r="469" s="80" customFormat="1"/>
    <row r="470" s="80" customFormat="1"/>
    <row r="471" s="80" customFormat="1"/>
    <row r="472" s="80" customFormat="1"/>
    <row r="473" s="80" customFormat="1"/>
    <row r="474" s="80" customFormat="1"/>
    <row r="475" s="80" customFormat="1"/>
    <row r="476" s="80" customFormat="1"/>
    <row r="477" s="80" customFormat="1"/>
    <row r="478" s="80" customFormat="1"/>
    <row r="479" s="80" customFormat="1"/>
    <row r="480" s="80" customFormat="1"/>
    <row r="481" s="80" customFormat="1"/>
    <row r="482" s="80" customFormat="1"/>
    <row r="483" s="80" customFormat="1"/>
    <row r="484" s="80" customFormat="1"/>
    <row r="485" s="80" customFormat="1"/>
    <row r="486" s="80" customFormat="1"/>
    <row r="487" s="80" customFormat="1"/>
    <row r="488" s="80" customFormat="1"/>
    <row r="489" s="80" customFormat="1"/>
    <row r="490" s="80" customFormat="1"/>
    <row r="491" s="80" customFormat="1"/>
    <row r="492" s="80" customFormat="1"/>
    <row r="493" s="28" customFormat="1"/>
    <row r="494" s="28" customFormat="1"/>
    <row r="495" s="28" customFormat="1"/>
    <row r="496" s="28" customFormat="1"/>
    <row r="497" s="28" customFormat="1"/>
    <row r="498" s="28" customFormat="1"/>
    <row r="499" s="28" customFormat="1"/>
    <row r="500" s="28" customFormat="1"/>
    <row r="501" s="28" customFormat="1"/>
    <row r="502" s="28" customFormat="1"/>
    <row r="503" s="28" customFormat="1"/>
    <row r="504" s="28" customFormat="1"/>
    <row r="505" s="28" customFormat="1"/>
    <row r="506" s="28" customFormat="1"/>
    <row r="507" s="28" customFormat="1"/>
    <row r="508" s="28" customFormat="1"/>
    <row r="509" s="28" customFormat="1"/>
    <row r="510" s="28" customFormat="1"/>
    <row r="511" s="28" customFormat="1"/>
    <row r="512" s="28" customFormat="1"/>
    <row r="513" s="28" customFormat="1"/>
    <row r="514" s="28" customFormat="1"/>
    <row r="515" s="28" customFormat="1"/>
    <row r="516" s="28" customFormat="1"/>
    <row r="517" s="28" customFormat="1"/>
    <row r="518" s="28" customFormat="1"/>
    <row r="519" s="28" customFormat="1"/>
    <row r="520" s="28" customFormat="1"/>
    <row r="521" s="28" customFormat="1"/>
    <row r="522" s="28" customFormat="1"/>
    <row r="523" s="28" customFormat="1"/>
    <row r="524" s="28" customFormat="1"/>
    <row r="525" s="28" customFormat="1"/>
    <row r="526" s="28" customFormat="1"/>
    <row r="527" s="28" customFormat="1"/>
    <row r="528" s="28" customFormat="1"/>
    <row r="529" s="28" customFormat="1"/>
    <row r="530" s="28" customFormat="1"/>
    <row r="531" s="28" customFormat="1"/>
    <row r="532" s="28" customFormat="1"/>
    <row r="533" s="28" customFormat="1"/>
    <row r="534" s="28" customFormat="1"/>
    <row r="535" s="28" customFormat="1"/>
    <row r="536" s="28" customFormat="1"/>
    <row r="537" s="28" customFormat="1"/>
    <row r="538" s="28" customFormat="1"/>
    <row r="539" s="28" customFormat="1"/>
    <row r="540" s="28" customFormat="1"/>
    <row r="541" s="28" customFormat="1"/>
    <row r="542" s="28" customFormat="1"/>
    <row r="543" s="28" customFormat="1"/>
    <row r="544" s="28" customFormat="1"/>
    <row r="545" s="28" customFormat="1"/>
    <row r="546" s="28" customFormat="1"/>
    <row r="547" s="28" customFormat="1"/>
    <row r="548" s="28" customFormat="1"/>
    <row r="549" s="28" customFormat="1"/>
    <row r="550" s="28" customFormat="1"/>
    <row r="551" s="28" customFormat="1"/>
    <row r="552" s="28" customFormat="1"/>
    <row r="553" s="28" customFormat="1"/>
    <row r="554" s="28" customFormat="1"/>
    <row r="555" s="28" customFormat="1"/>
    <row r="556" s="28" customFormat="1"/>
    <row r="557" s="28" customFormat="1"/>
    <row r="558" s="28" customFormat="1"/>
    <row r="559" s="28" customFormat="1"/>
    <row r="560" s="28" customFormat="1"/>
    <row r="561" s="28" customFormat="1"/>
    <row r="562" s="28" customFormat="1"/>
    <row r="563" s="28" customFormat="1"/>
    <row r="564" s="28" customFormat="1"/>
    <row r="565" s="28" customFormat="1"/>
    <row r="566" s="28" customFormat="1"/>
    <row r="567" s="28" customFormat="1"/>
    <row r="568" s="28" customFormat="1"/>
    <row r="569" s="28" customFormat="1"/>
    <row r="570" s="28" customFormat="1"/>
    <row r="571" s="28" customFormat="1"/>
    <row r="572" s="28" customFormat="1"/>
    <row r="573" s="28" customFormat="1"/>
    <row r="574" s="28" customFormat="1"/>
    <row r="575" s="28" customFormat="1"/>
    <row r="576" s="28" customFormat="1"/>
    <row r="577" spans="11:26" s="28" customFormat="1"/>
    <row r="578" spans="11:26" s="28" customFormat="1"/>
    <row r="579" spans="11:26" s="28" customFormat="1"/>
    <row r="580" spans="11:26" s="19" customFormat="1">
      <c r="K580" s="28"/>
      <c r="L580" s="28"/>
      <c r="M580" s="28"/>
      <c r="N580" s="28"/>
      <c r="O580" s="28"/>
      <c r="P580" s="28"/>
      <c r="Q580" s="28"/>
      <c r="R580" s="28"/>
      <c r="S580" s="28"/>
      <c r="T580" s="28"/>
      <c r="U580" s="28"/>
      <c r="V580" s="28"/>
      <c r="W580" s="2"/>
      <c r="X580" s="2"/>
      <c r="Y580" s="2"/>
      <c r="Z580" s="2"/>
    </row>
    <row r="581" spans="11:26" s="19" customFormat="1">
      <c r="K581" s="28"/>
      <c r="L581" s="28"/>
      <c r="M581" s="28"/>
      <c r="N581" s="28"/>
      <c r="O581" s="28"/>
      <c r="P581" s="28"/>
      <c r="Q581" s="28"/>
      <c r="R581" s="28"/>
      <c r="S581" s="28"/>
      <c r="T581" s="28"/>
      <c r="U581" s="28"/>
      <c r="V581" s="28"/>
      <c r="W581" s="2"/>
      <c r="X581" s="2"/>
      <c r="Y581" s="2"/>
      <c r="Z581" s="2"/>
    </row>
    <row r="582" spans="11:26" s="19" customFormat="1">
      <c r="K582" s="28"/>
      <c r="L582" s="28"/>
      <c r="M582" s="28"/>
      <c r="N582" s="28"/>
      <c r="O582" s="28"/>
      <c r="P582" s="28"/>
      <c r="Q582" s="28"/>
      <c r="R582" s="28"/>
      <c r="S582" s="28"/>
      <c r="T582" s="28"/>
      <c r="U582" s="28"/>
      <c r="V582" s="28"/>
      <c r="W582" s="2"/>
      <c r="X582" s="2"/>
      <c r="Y582" s="2"/>
      <c r="Z582" s="2"/>
    </row>
    <row r="583" spans="11:26" s="19" customFormat="1">
      <c r="K583" s="28"/>
      <c r="L583" s="28"/>
      <c r="M583" s="28"/>
      <c r="N583" s="28"/>
      <c r="O583" s="28"/>
      <c r="P583" s="28"/>
      <c r="Q583" s="28"/>
      <c r="R583" s="28"/>
      <c r="S583" s="28"/>
      <c r="T583" s="28"/>
      <c r="U583" s="28"/>
      <c r="V583" s="28"/>
      <c r="W583" s="2"/>
      <c r="X583" s="2"/>
      <c r="Y583" s="2"/>
      <c r="Z583" s="2"/>
    </row>
  </sheetData>
  <sheetProtection sheet="1" objects="1" scenarios="1"/>
  <mergeCells count="52">
    <mergeCell ref="B38:Q38"/>
    <mergeCell ref="F17:G17"/>
    <mergeCell ref="F19:G19"/>
    <mergeCell ref="F27:G27"/>
    <mergeCell ref="Q21:R21"/>
    <mergeCell ref="Q23:R23"/>
    <mergeCell ref="Q25:R25"/>
    <mergeCell ref="K25:L25"/>
    <mergeCell ref="H17:I17"/>
    <mergeCell ref="Q29:R29"/>
    <mergeCell ref="B17:C17"/>
    <mergeCell ref="O25:P25"/>
    <mergeCell ref="O29:P29"/>
    <mergeCell ref="M25:N25"/>
    <mergeCell ref="M29:N29"/>
    <mergeCell ref="K29:L29"/>
    <mergeCell ref="A1:R1"/>
    <mergeCell ref="E4:F4"/>
    <mergeCell ref="Q6:R6"/>
    <mergeCell ref="Q9:R9"/>
    <mergeCell ref="Q11:R11"/>
    <mergeCell ref="B6:C6"/>
    <mergeCell ref="F6:G6"/>
    <mergeCell ref="D6:E6"/>
    <mergeCell ref="O6:P6"/>
    <mergeCell ref="K6:L6"/>
    <mergeCell ref="H6:I6"/>
    <mergeCell ref="M6:N6"/>
    <mergeCell ref="Q13:R13"/>
    <mergeCell ref="Q15:R15"/>
    <mergeCell ref="K23:L23"/>
    <mergeCell ref="K9:L9"/>
    <mergeCell ref="K11:L11"/>
    <mergeCell ref="K13:L13"/>
    <mergeCell ref="K15:L15"/>
    <mergeCell ref="K21:L21"/>
    <mergeCell ref="O21:P21"/>
    <mergeCell ref="M21:N21"/>
    <mergeCell ref="M23:N23"/>
    <mergeCell ref="O23:P23"/>
    <mergeCell ref="H19:I19"/>
    <mergeCell ref="H27:I27"/>
    <mergeCell ref="B27:C27"/>
    <mergeCell ref="B19:C19"/>
    <mergeCell ref="O9:P9"/>
    <mergeCell ref="O11:P11"/>
    <mergeCell ref="O13:P13"/>
    <mergeCell ref="O15:P15"/>
    <mergeCell ref="M15:N15"/>
    <mergeCell ref="M9:N9"/>
    <mergeCell ref="M11:N11"/>
    <mergeCell ref="M13:N13"/>
  </mergeCells>
  <conditionalFormatting sqref="B30:G30">
    <cfRule type="containsText" dxfId="2" priority="4" stopIfTrue="1" operator="containsText" text="N/A">
      <formula>NOT(ISERROR(SEARCH("N/A",B30)))</formula>
    </cfRule>
    <cfRule type="notContainsText" dxfId="1" priority="5" stopIfTrue="1" operator="notContains" text="N/A">
      <formula>ISERROR(SEARCH("N/A",B30))</formula>
    </cfRule>
  </conditionalFormatting>
  <conditionalFormatting sqref="H23:I26 D23:E29 H29:I29 H30:J30">
    <cfRule type="containsErrors" dxfId="0" priority="7" stopIfTrue="1">
      <formula>ISERROR(D23)</formula>
    </cfRule>
  </conditionalFormatting>
  <dataValidations count="2">
    <dataValidation type="list" allowBlank="1" showErrorMessage="1" promptTitle="Step 1:  Choose a health plan." prompt="_x000a_Step 2:  Enter the number of years of service credit that apply." sqref="WVP983050:WVR983051 JD11:JF14 SZ11:TB14 ACV11:ACX14 AMR11:AMT14 AWN11:AWP14 BGJ11:BGL14 BQF11:BQH14 CAB11:CAD14 CJX11:CJZ14 CTT11:CTV14 DDP11:DDR14 DNL11:DNN14 DXH11:DXJ14 EHD11:EHF14 EQZ11:ERB14 FAV11:FAX14 FKR11:FKT14 FUN11:FUP14 GEJ11:GEL14 GOF11:GOH14 GYB11:GYD14 HHX11:HHZ14 HRT11:HRV14 IBP11:IBR14 ILL11:ILN14 IVH11:IVJ14 JFD11:JFF14 JOZ11:JPB14 JYV11:JYX14 KIR11:KIT14 KSN11:KSP14 LCJ11:LCL14 LMF11:LMH14 LWB11:LWD14 MFX11:MFZ14 MPT11:MPV14 MZP11:MZR14 NJL11:NJN14 NTH11:NTJ14 ODD11:ODF14 OMZ11:ONB14 OWV11:OWX14 PGR11:PGT14 PQN11:PQP14 QAJ11:QAL14 QKF11:QKH14 QUB11:QUD14 RDX11:RDZ14 RNT11:RNV14 RXP11:RXR14 SHL11:SHN14 SRH11:SRJ14 TBD11:TBF14 TKZ11:TLB14 TUV11:TUX14 UER11:UET14 UON11:UOP14 UYJ11:UYL14 VIF11:VIH14 VSB11:VSD14 WBX11:WBZ14 WLT11:WLV14 WVP11:WVR14 A65546:G65547 JD65546:JF65547 SZ65546:TB65547 ACV65546:ACX65547 AMR65546:AMT65547 AWN65546:AWP65547 BGJ65546:BGL65547 BQF65546:BQH65547 CAB65546:CAD65547 CJX65546:CJZ65547 CTT65546:CTV65547 DDP65546:DDR65547 DNL65546:DNN65547 DXH65546:DXJ65547 EHD65546:EHF65547 EQZ65546:ERB65547 FAV65546:FAX65547 FKR65546:FKT65547 FUN65546:FUP65547 GEJ65546:GEL65547 GOF65546:GOH65547 GYB65546:GYD65547 HHX65546:HHZ65547 HRT65546:HRV65547 IBP65546:IBR65547 ILL65546:ILN65547 IVH65546:IVJ65547 JFD65546:JFF65547 JOZ65546:JPB65547 JYV65546:JYX65547 KIR65546:KIT65547 KSN65546:KSP65547 LCJ65546:LCL65547 LMF65546:LMH65547 LWB65546:LWD65547 MFX65546:MFZ65547 MPT65546:MPV65547 MZP65546:MZR65547 NJL65546:NJN65547 NTH65546:NTJ65547 ODD65546:ODF65547 OMZ65546:ONB65547 OWV65546:OWX65547 PGR65546:PGT65547 PQN65546:PQP65547 QAJ65546:QAL65547 QKF65546:QKH65547 QUB65546:QUD65547 RDX65546:RDZ65547 RNT65546:RNV65547 RXP65546:RXR65547 SHL65546:SHN65547 SRH65546:SRJ65547 TBD65546:TBF65547 TKZ65546:TLB65547 TUV65546:TUX65547 UER65546:UET65547 UON65546:UOP65547 UYJ65546:UYL65547 VIF65546:VIH65547 VSB65546:VSD65547 WBX65546:WBZ65547 WLT65546:WLV65547 WVP65546:WVR65547 A131082:G131083 JD131082:JF131083 SZ131082:TB131083 ACV131082:ACX131083 AMR131082:AMT131083 AWN131082:AWP131083 BGJ131082:BGL131083 BQF131082:BQH131083 CAB131082:CAD131083 CJX131082:CJZ131083 CTT131082:CTV131083 DDP131082:DDR131083 DNL131082:DNN131083 DXH131082:DXJ131083 EHD131082:EHF131083 EQZ131082:ERB131083 FAV131082:FAX131083 FKR131082:FKT131083 FUN131082:FUP131083 GEJ131082:GEL131083 GOF131082:GOH131083 GYB131082:GYD131083 HHX131082:HHZ131083 HRT131082:HRV131083 IBP131082:IBR131083 ILL131082:ILN131083 IVH131082:IVJ131083 JFD131082:JFF131083 JOZ131082:JPB131083 JYV131082:JYX131083 KIR131082:KIT131083 KSN131082:KSP131083 LCJ131082:LCL131083 LMF131082:LMH131083 LWB131082:LWD131083 MFX131082:MFZ131083 MPT131082:MPV131083 MZP131082:MZR131083 NJL131082:NJN131083 NTH131082:NTJ131083 ODD131082:ODF131083 OMZ131082:ONB131083 OWV131082:OWX131083 PGR131082:PGT131083 PQN131082:PQP131083 QAJ131082:QAL131083 QKF131082:QKH131083 QUB131082:QUD131083 RDX131082:RDZ131083 RNT131082:RNV131083 RXP131082:RXR131083 SHL131082:SHN131083 SRH131082:SRJ131083 TBD131082:TBF131083 TKZ131082:TLB131083 TUV131082:TUX131083 UER131082:UET131083 UON131082:UOP131083 UYJ131082:UYL131083 VIF131082:VIH131083 VSB131082:VSD131083 WBX131082:WBZ131083 WLT131082:WLV131083 WVP131082:WVR131083 A196618:G196619 JD196618:JF196619 SZ196618:TB196619 ACV196618:ACX196619 AMR196618:AMT196619 AWN196618:AWP196619 BGJ196618:BGL196619 BQF196618:BQH196619 CAB196618:CAD196619 CJX196618:CJZ196619 CTT196618:CTV196619 DDP196618:DDR196619 DNL196618:DNN196619 DXH196618:DXJ196619 EHD196618:EHF196619 EQZ196618:ERB196619 FAV196618:FAX196619 FKR196618:FKT196619 FUN196618:FUP196619 GEJ196618:GEL196619 GOF196618:GOH196619 GYB196618:GYD196619 HHX196618:HHZ196619 HRT196618:HRV196619 IBP196618:IBR196619 ILL196618:ILN196619 IVH196618:IVJ196619 JFD196618:JFF196619 JOZ196618:JPB196619 JYV196618:JYX196619 KIR196618:KIT196619 KSN196618:KSP196619 LCJ196618:LCL196619 LMF196618:LMH196619 LWB196618:LWD196619 MFX196618:MFZ196619 MPT196618:MPV196619 MZP196618:MZR196619 NJL196618:NJN196619 NTH196618:NTJ196619 ODD196618:ODF196619 OMZ196618:ONB196619 OWV196618:OWX196619 PGR196618:PGT196619 PQN196618:PQP196619 QAJ196618:QAL196619 QKF196618:QKH196619 QUB196618:QUD196619 RDX196618:RDZ196619 RNT196618:RNV196619 RXP196618:RXR196619 SHL196618:SHN196619 SRH196618:SRJ196619 TBD196618:TBF196619 TKZ196618:TLB196619 TUV196618:TUX196619 UER196618:UET196619 UON196618:UOP196619 UYJ196618:UYL196619 VIF196618:VIH196619 VSB196618:VSD196619 WBX196618:WBZ196619 WLT196618:WLV196619 WVP196618:WVR196619 A262154:G262155 JD262154:JF262155 SZ262154:TB262155 ACV262154:ACX262155 AMR262154:AMT262155 AWN262154:AWP262155 BGJ262154:BGL262155 BQF262154:BQH262155 CAB262154:CAD262155 CJX262154:CJZ262155 CTT262154:CTV262155 DDP262154:DDR262155 DNL262154:DNN262155 DXH262154:DXJ262155 EHD262154:EHF262155 EQZ262154:ERB262155 FAV262154:FAX262155 FKR262154:FKT262155 FUN262154:FUP262155 GEJ262154:GEL262155 GOF262154:GOH262155 GYB262154:GYD262155 HHX262154:HHZ262155 HRT262154:HRV262155 IBP262154:IBR262155 ILL262154:ILN262155 IVH262154:IVJ262155 JFD262154:JFF262155 JOZ262154:JPB262155 JYV262154:JYX262155 KIR262154:KIT262155 KSN262154:KSP262155 LCJ262154:LCL262155 LMF262154:LMH262155 LWB262154:LWD262155 MFX262154:MFZ262155 MPT262154:MPV262155 MZP262154:MZR262155 NJL262154:NJN262155 NTH262154:NTJ262155 ODD262154:ODF262155 OMZ262154:ONB262155 OWV262154:OWX262155 PGR262154:PGT262155 PQN262154:PQP262155 QAJ262154:QAL262155 QKF262154:QKH262155 QUB262154:QUD262155 RDX262154:RDZ262155 RNT262154:RNV262155 RXP262154:RXR262155 SHL262154:SHN262155 SRH262154:SRJ262155 TBD262154:TBF262155 TKZ262154:TLB262155 TUV262154:TUX262155 UER262154:UET262155 UON262154:UOP262155 UYJ262154:UYL262155 VIF262154:VIH262155 VSB262154:VSD262155 WBX262154:WBZ262155 WLT262154:WLV262155 WVP262154:WVR262155 A327690:G327691 JD327690:JF327691 SZ327690:TB327691 ACV327690:ACX327691 AMR327690:AMT327691 AWN327690:AWP327691 BGJ327690:BGL327691 BQF327690:BQH327691 CAB327690:CAD327691 CJX327690:CJZ327691 CTT327690:CTV327691 DDP327690:DDR327691 DNL327690:DNN327691 DXH327690:DXJ327691 EHD327690:EHF327691 EQZ327690:ERB327691 FAV327690:FAX327691 FKR327690:FKT327691 FUN327690:FUP327691 GEJ327690:GEL327691 GOF327690:GOH327691 GYB327690:GYD327691 HHX327690:HHZ327691 HRT327690:HRV327691 IBP327690:IBR327691 ILL327690:ILN327691 IVH327690:IVJ327691 JFD327690:JFF327691 JOZ327690:JPB327691 JYV327690:JYX327691 KIR327690:KIT327691 KSN327690:KSP327691 LCJ327690:LCL327691 LMF327690:LMH327691 LWB327690:LWD327691 MFX327690:MFZ327691 MPT327690:MPV327691 MZP327690:MZR327691 NJL327690:NJN327691 NTH327690:NTJ327691 ODD327690:ODF327691 OMZ327690:ONB327691 OWV327690:OWX327691 PGR327690:PGT327691 PQN327690:PQP327691 QAJ327690:QAL327691 QKF327690:QKH327691 QUB327690:QUD327691 RDX327690:RDZ327691 RNT327690:RNV327691 RXP327690:RXR327691 SHL327690:SHN327691 SRH327690:SRJ327691 TBD327690:TBF327691 TKZ327690:TLB327691 TUV327690:TUX327691 UER327690:UET327691 UON327690:UOP327691 UYJ327690:UYL327691 VIF327690:VIH327691 VSB327690:VSD327691 WBX327690:WBZ327691 WLT327690:WLV327691 WVP327690:WVR327691 A393226:G393227 JD393226:JF393227 SZ393226:TB393227 ACV393226:ACX393227 AMR393226:AMT393227 AWN393226:AWP393227 BGJ393226:BGL393227 BQF393226:BQH393227 CAB393226:CAD393227 CJX393226:CJZ393227 CTT393226:CTV393227 DDP393226:DDR393227 DNL393226:DNN393227 DXH393226:DXJ393227 EHD393226:EHF393227 EQZ393226:ERB393227 FAV393226:FAX393227 FKR393226:FKT393227 FUN393226:FUP393227 GEJ393226:GEL393227 GOF393226:GOH393227 GYB393226:GYD393227 HHX393226:HHZ393227 HRT393226:HRV393227 IBP393226:IBR393227 ILL393226:ILN393227 IVH393226:IVJ393227 JFD393226:JFF393227 JOZ393226:JPB393227 JYV393226:JYX393227 KIR393226:KIT393227 KSN393226:KSP393227 LCJ393226:LCL393227 LMF393226:LMH393227 LWB393226:LWD393227 MFX393226:MFZ393227 MPT393226:MPV393227 MZP393226:MZR393227 NJL393226:NJN393227 NTH393226:NTJ393227 ODD393226:ODF393227 OMZ393226:ONB393227 OWV393226:OWX393227 PGR393226:PGT393227 PQN393226:PQP393227 QAJ393226:QAL393227 QKF393226:QKH393227 QUB393226:QUD393227 RDX393226:RDZ393227 RNT393226:RNV393227 RXP393226:RXR393227 SHL393226:SHN393227 SRH393226:SRJ393227 TBD393226:TBF393227 TKZ393226:TLB393227 TUV393226:TUX393227 UER393226:UET393227 UON393226:UOP393227 UYJ393226:UYL393227 VIF393226:VIH393227 VSB393226:VSD393227 WBX393226:WBZ393227 WLT393226:WLV393227 WVP393226:WVR393227 A458762:G458763 JD458762:JF458763 SZ458762:TB458763 ACV458762:ACX458763 AMR458762:AMT458763 AWN458762:AWP458763 BGJ458762:BGL458763 BQF458762:BQH458763 CAB458762:CAD458763 CJX458762:CJZ458763 CTT458762:CTV458763 DDP458762:DDR458763 DNL458762:DNN458763 DXH458762:DXJ458763 EHD458762:EHF458763 EQZ458762:ERB458763 FAV458762:FAX458763 FKR458762:FKT458763 FUN458762:FUP458763 GEJ458762:GEL458763 GOF458762:GOH458763 GYB458762:GYD458763 HHX458762:HHZ458763 HRT458762:HRV458763 IBP458762:IBR458763 ILL458762:ILN458763 IVH458762:IVJ458763 JFD458762:JFF458763 JOZ458762:JPB458763 JYV458762:JYX458763 KIR458762:KIT458763 KSN458762:KSP458763 LCJ458762:LCL458763 LMF458762:LMH458763 LWB458762:LWD458763 MFX458762:MFZ458763 MPT458762:MPV458763 MZP458762:MZR458763 NJL458762:NJN458763 NTH458762:NTJ458763 ODD458762:ODF458763 OMZ458762:ONB458763 OWV458762:OWX458763 PGR458762:PGT458763 PQN458762:PQP458763 QAJ458762:QAL458763 QKF458762:QKH458763 QUB458762:QUD458763 RDX458762:RDZ458763 RNT458762:RNV458763 RXP458762:RXR458763 SHL458762:SHN458763 SRH458762:SRJ458763 TBD458762:TBF458763 TKZ458762:TLB458763 TUV458762:TUX458763 UER458762:UET458763 UON458762:UOP458763 UYJ458762:UYL458763 VIF458762:VIH458763 VSB458762:VSD458763 WBX458762:WBZ458763 WLT458762:WLV458763 WVP458762:WVR458763 A524298:G524299 JD524298:JF524299 SZ524298:TB524299 ACV524298:ACX524299 AMR524298:AMT524299 AWN524298:AWP524299 BGJ524298:BGL524299 BQF524298:BQH524299 CAB524298:CAD524299 CJX524298:CJZ524299 CTT524298:CTV524299 DDP524298:DDR524299 DNL524298:DNN524299 DXH524298:DXJ524299 EHD524298:EHF524299 EQZ524298:ERB524299 FAV524298:FAX524299 FKR524298:FKT524299 FUN524298:FUP524299 GEJ524298:GEL524299 GOF524298:GOH524299 GYB524298:GYD524299 HHX524298:HHZ524299 HRT524298:HRV524299 IBP524298:IBR524299 ILL524298:ILN524299 IVH524298:IVJ524299 JFD524298:JFF524299 JOZ524298:JPB524299 JYV524298:JYX524299 KIR524298:KIT524299 KSN524298:KSP524299 LCJ524298:LCL524299 LMF524298:LMH524299 LWB524298:LWD524299 MFX524298:MFZ524299 MPT524298:MPV524299 MZP524298:MZR524299 NJL524298:NJN524299 NTH524298:NTJ524299 ODD524298:ODF524299 OMZ524298:ONB524299 OWV524298:OWX524299 PGR524298:PGT524299 PQN524298:PQP524299 QAJ524298:QAL524299 QKF524298:QKH524299 QUB524298:QUD524299 RDX524298:RDZ524299 RNT524298:RNV524299 RXP524298:RXR524299 SHL524298:SHN524299 SRH524298:SRJ524299 TBD524298:TBF524299 TKZ524298:TLB524299 TUV524298:TUX524299 UER524298:UET524299 UON524298:UOP524299 UYJ524298:UYL524299 VIF524298:VIH524299 VSB524298:VSD524299 WBX524298:WBZ524299 WLT524298:WLV524299 WVP524298:WVR524299 A589834:G589835 JD589834:JF589835 SZ589834:TB589835 ACV589834:ACX589835 AMR589834:AMT589835 AWN589834:AWP589835 BGJ589834:BGL589835 BQF589834:BQH589835 CAB589834:CAD589835 CJX589834:CJZ589835 CTT589834:CTV589835 DDP589834:DDR589835 DNL589834:DNN589835 DXH589834:DXJ589835 EHD589834:EHF589835 EQZ589834:ERB589835 FAV589834:FAX589835 FKR589834:FKT589835 FUN589834:FUP589835 GEJ589834:GEL589835 GOF589834:GOH589835 GYB589834:GYD589835 HHX589834:HHZ589835 HRT589834:HRV589835 IBP589834:IBR589835 ILL589834:ILN589835 IVH589834:IVJ589835 JFD589834:JFF589835 JOZ589834:JPB589835 JYV589834:JYX589835 KIR589834:KIT589835 KSN589834:KSP589835 LCJ589834:LCL589835 LMF589834:LMH589835 LWB589834:LWD589835 MFX589834:MFZ589835 MPT589834:MPV589835 MZP589834:MZR589835 NJL589834:NJN589835 NTH589834:NTJ589835 ODD589834:ODF589835 OMZ589834:ONB589835 OWV589834:OWX589835 PGR589834:PGT589835 PQN589834:PQP589835 QAJ589834:QAL589835 QKF589834:QKH589835 QUB589834:QUD589835 RDX589834:RDZ589835 RNT589834:RNV589835 RXP589834:RXR589835 SHL589834:SHN589835 SRH589834:SRJ589835 TBD589834:TBF589835 TKZ589834:TLB589835 TUV589834:TUX589835 UER589834:UET589835 UON589834:UOP589835 UYJ589834:UYL589835 VIF589834:VIH589835 VSB589834:VSD589835 WBX589834:WBZ589835 WLT589834:WLV589835 WVP589834:WVR589835 A655370:G655371 JD655370:JF655371 SZ655370:TB655371 ACV655370:ACX655371 AMR655370:AMT655371 AWN655370:AWP655371 BGJ655370:BGL655371 BQF655370:BQH655371 CAB655370:CAD655371 CJX655370:CJZ655371 CTT655370:CTV655371 DDP655370:DDR655371 DNL655370:DNN655371 DXH655370:DXJ655371 EHD655370:EHF655371 EQZ655370:ERB655371 FAV655370:FAX655371 FKR655370:FKT655371 FUN655370:FUP655371 GEJ655370:GEL655371 GOF655370:GOH655371 GYB655370:GYD655371 HHX655370:HHZ655371 HRT655370:HRV655371 IBP655370:IBR655371 ILL655370:ILN655371 IVH655370:IVJ655371 JFD655370:JFF655371 JOZ655370:JPB655371 JYV655370:JYX655371 KIR655370:KIT655371 KSN655370:KSP655371 LCJ655370:LCL655371 LMF655370:LMH655371 LWB655370:LWD655371 MFX655370:MFZ655371 MPT655370:MPV655371 MZP655370:MZR655371 NJL655370:NJN655371 NTH655370:NTJ655371 ODD655370:ODF655371 OMZ655370:ONB655371 OWV655370:OWX655371 PGR655370:PGT655371 PQN655370:PQP655371 QAJ655370:QAL655371 QKF655370:QKH655371 QUB655370:QUD655371 RDX655370:RDZ655371 RNT655370:RNV655371 RXP655370:RXR655371 SHL655370:SHN655371 SRH655370:SRJ655371 TBD655370:TBF655371 TKZ655370:TLB655371 TUV655370:TUX655371 UER655370:UET655371 UON655370:UOP655371 UYJ655370:UYL655371 VIF655370:VIH655371 VSB655370:VSD655371 WBX655370:WBZ655371 WLT655370:WLV655371 WVP655370:WVR655371 A720906:G720907 JD720906:JF720907 SZ720906:TB720907 ACV720906:ACX720907 AMR720906:AMT720907 AWN720906:AWP720907 BGJ720906:BGL720907 BQF720906:BQH720907 CAB720906:CAD720907 CJX720906:CJZ720907 CTT720906:CTV720907 DDP720906:DDR720907 DNL720906:DNN720907 DXH720906:DXJ720907 EHD720906:EHF720907 EQZ720906:ERB720907 FAV720906:FAX720907 FKR720906:FKT720907 FUN720906:FUP720907 GEJ720906:GEL720907 GOF720906:GOH720907 GYB720906:GYD720907 HHX720906:HHZ720907 HRT720906:HRV720907 IBP720906:IBR720907 ILL720906:ILN720907 IVH720906:IVJ720907 JFD720906:JFF720907 JOZ720906:JPB720907 JYV720906:JYX720907 KIR720906:KIT720907 KSN720906:KSP720907 LCJ720906:LCL720907 LMF720906:LMH720907 LWB720906:LWD720907 MFX720906:MFZ720907 MPT720906:MPV720907 MZP720906:MZR720907 NJL720906:NJN720907 NTH720906:NTJ720907 ODD720906:ODF720907 OMZ720906:ONB720907 OWV720906:OWX720907 PGR720906:PGT720907 PQN720906:PQP720907 QAJ720906:QAL720907 QKF720906:QKH720907 QUB720906:QUD720907 RDX720906:RDZ720907 RNT720906:RNV720907 RXP720906:RXR720907 SHL720906:SHN720907 SRH720906:SRJ720907 TBD720906:TBF720907 TKZ720906:TLB720907 TUV720906:TUX720907 UER720906:UET720907 UON720906:UOP720907 UYJ720906:UYL720907 VIF720906:VIH720907 VSB720906:VSD720907 WBX720906:WBZ720907 WLT720906:WLV720907 WVP720906:WVR720907 A786442:G786443 JD786442:JF786443 SZ786442:TB786443 ACV786442:ACX786443 AMR786442:AMT786443 AWN786442:AWP786443 BGJ786442:BGL786443 BQF786442:BQH786443 CAB786442:CAD786443 CJX786442:CJZ786443 CTT786442:CTV786443 DDP786442:DDR786443 DNL786442:DNN786443 DXH786442:DXJ786443 EHD786442:EHF786443 EQZ786442:ERB786443 FAV786442:FAX786443 FKR786442:FKT786443 FUN786442:FUP786443 GEJ786442:GEL786443 GOF786442:GOH786443 GYB786442:GYD786443 HHX786442:HHZ786443 HRT786442:HRV786443 IBP786442:IBR786443 ILL786442:ILN786443 IVH786442:IVJ786443 JFD786442:JFF786443 JOZ786442:JPB786443 JYV786442:JYX786443 KIR786442:KIT786443 KSN786442:KSP786443 LCJ786442:LCL786443 LMF786442:LMH786443 LWB786442:LWD786443 MFX786442:MFZ786443 MPT786442:MPV786443 MZP786442:MZR786443 NJL786442:NJN786443 NTH786442:NTJ786443 ODD786442:ODF786443 OMZ786442:ONB786443 OWV786442:OWX786443 PGR786442:PGT786443 PQN786442:PQP786443 QAJ786442:QAL786443 QKF786442:QKH786443 QUB786442:QUD786443 RDX786442:RDZ786443 RNT786442:RNV786443 RXP786442:RXR786443 SHL786442:SHN786443 SRH786442:SRJ786443 TBD786442:TBF786443 TKZ786442:TLB786443 TUV786442:TUX786443 UER786442:UET786443 UON786442:UOP786443 UYJ786442:UYL786443 VIF786442:VIH786443 VSB786442:VSD786443 WBX786442:WBZ786443 WLT786442:WLV786443 WVP786442:WVR786443 A851978:G851979 JD851978:JF851979 SZ851978:TB851979 ACV851978:ACX851979 AMR851978:AMT851979 AWN851978:AWP851979 BGJ851978:BGL851979 BQF851978:BQH851979 CAB851978:CAD851979 CJX851978:CJZ851979 CTT851978:CTV851979 DDP851978:DDR851979 DNL851978:DNN851979 DXH851978:DXJ851979 EHD851978:EHF851979 EQZ851978:ERB851979 FAV851978:FAX851979 FKR851978:FKT851979 FUN851978:FUP851979 GEJ851978:GEL851979 GOF851978:GOH851979 GYB851978:GYD851979 HHX851978:HHZ851979 HRT851978:HRV851979 IBP851978:IBR851979 ILL851978:ILN851979 IVH851978:IVJ851979 JFD851978:JFF851979 JOZ851978:JPB851979 JYV851978:JYX851979 KIR851978:KIT851979 KSN851978:KSP851979 LCJ851978:LCL851979 LMF851978:LMH851979 LWB851978:LWD851979 MFX851978:MFZ851979 MPT851978:MPV851979 MZP851978:MZR851979 NJL851978:NJN851979 NTH851978:NTJ851979 ODD851978:ODF851979 OMZ851978:ONB851979 OWV851978:OWX851979 PGR851978:PGT851979 PQN851978:PQP851979 QAJ851978:QAL851979 QKF851978:QKH851979 QUB851978:QUD851979 RDX851978:RDZ851979 RNT851978:RNV851979 RXP851978:RXR851979 SHL851978:SHN851979 SRH851978:SRJ851979 TBD851978:TBF851979 TKZ851978:TLB851979 TUV851978:TUX851979 UER851978:UET851979 UON851978:UOP851979 UYJ851978:UYL851979 VIF851978:VIH851979 VSB851978:VSD851979 WBX851978:WBZ851979 WLT851978:WLV851979 WVP851978:WVR851979 A917514:G917515 JD917514:JF917515 SZ917514:TB917515 ACV917514:ACX917515 AMR917514:AMT917515 AWN917514:AWP917515 BGJ917514:BGL917515 BQF917514:BQH917515 CAB917514:CAD917515 CJX917514:CJZ917515 CTT917514:CTV917515 DDP917514:DDR917515 DNL917514:DNN917515 DXH917514:DXJ917515 EHD917514:EHF917515 EQZ917514:ERB917515 FAV917514:FAX917515 FKR917514:FKT917515 FUN917514:FUP917515 GEJ917514:GEL917515 GOF917514:GOH917515 GYB917514:GYD917515 HHX917514:HHZ917515 HRT917514:HRV917515 IBP917514:IBR917515 ILL917514:ILN917515 IVH917514:IVJ917515 JFD917514:JFF917515 JOZ917514:JPB917515 JYV917514:JYX917515 KIR917514:KIT917515 KSN917514:KSP917515 LCJ917514:LCL917515 LMF917514:LMH917515 LWB917514:LWD917515 MFX917514:MFZ917515 MPT917514:MPV917515 MZP917514:MZR917515 NJL917514:NJN917515 NTH917514:NTJ917515 ODD917514:ODF917515 OMZ917514:ONB917515 OWV917514:OWX917515 PGR917514:PGT917515 PQN917514:PQP917515 QAJ917514:QAL917515 QKF917514:QKH917515 QUB917514:QUD917515 RDX917514:RDZ917515 RNT917514:RNV917515 RXP917514:RXR917515 SHL917514:SHN917515 SRH917514:SRJ917515 TBD917514:TBF917515 TKZ917514:TLB917515 TUV917514:TUX917515 UER917514:UET917515 UON917514:UOP917515 UYJ917514:UYL917515 VIF917514:VIH917515 VSB917514:VSD917515 WBX917514:WBZ917515 WLT917514:WLV917515 WVP917514:WVR917515 A983050:G983051 JD983050:JF983051 SZ983050:TB983051 ACV983050:ACX983051 AMR983050:AMT983051 AWN983050:AWP983051 BGJ983050:BGL983051 BQF983050:BQH983051 CAB983050:CAD983051 CJX983050:CJZ983051 CTT983050:CTV983051 DDP983050:DDR983051 DNL983050:DNN983051 DXH983050:DXJ983051 EHD983050:EHF983051 EQZ983050:ERB983051 FAV983050:FAX983051 FKR983050:FKT983051 FUN983050:FUP983051 GEJ983050:GEL983051 GOF983050:GOH983051 GYB983050:GYD983051 HHX983050:HHZ983051 HRT983050:HRV983051 IBP983050:IBR983051 ILL983050:ILN983051 IVH983050:IVJ983051 JFD983050:JFF983051 JOZ983050:JPB983051 JYV983050:JYX983051 KIR983050:KIT983051 KSN983050:KSP983051 LCJ983050:LCL983051 LMF983050:LMH983051 LWB983050:LWD983051 MFX983050:MFZ983051 MPT983050:MPV983051 MZP983050:MZR983051 NJL983050:NJN983051 NTH983050:NTJ983051 ODD983050:ODF983051 OMZ983050:ONB983051 OWV983050:OWX983051 PGR983050:PGT983051 PQN983050:PQP983051 QAJ983050:QAL983051 QKF983050:QKH983051 QUB983050:QUD983051 RDX983050:RDZ983051 RNT983050:RNV983051 RXP983050:RXR983051 SHL983050:SHN983051 SRH983050:SRJ983051 TBD983050:TBF983051 TKZ983050:TLB983051 TUV983050:TUX983051 UER983050:UET983051 UON983050:UOP983051 UYJ983050:UYL983051 VIF983050:VIH983051 VSB983050:VSD983051 WBX983050:WBZ983051 WLT983050:WLV983051" xr:uid="{00000000-0002-0000-0100-000000000000}">
      <formula1>#REF!</formula1>
    </dataValidation>
    <dataValidation type="whole" allowBlank="1" showInputMessage="1" showErrorMessage="1" sqref="B44" xr:uid="{00000000-0002-0000-0100-000001000000}">
      <formula1>10</formula1>
      <formula2>100</formula2>
    </dataValidation>
  </dataValidations>
  <pageMargins left="0.25" right="0.25" top="0.75" bottom="0.75" header="0.3" footer="0.3"/>
  <pageSetup orientation="landscape" r:id="rId1"/>
  <ignoredErrors>
    <ignoredError sqref="B10 F10 H10 J10 J12 H12 F12 B12 B14 F14 H14 J14 N17 L17 F16 C21 O18 M18 K18 N19 L19 G21 N27 L27 H22 F22 B22 C23 G23 H24 G25 F24 C25 F26 G29 C29 B24 D10 D12 D14 D16 E17 D18 D20 D22 D24 D26 E19 E21 E23 E25 E27 D28 Q18 P17 P19 P27 E2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96"/>
  <sheetViews>
    <sheetView zoomScale="115" zoomScaleNormal="115" workbookViewId="0">
      <selection activeCell="B17" sqref="B17"/>
    </sheetView>
  </sheetViews>
  <sheetFormatPr defaultRowHeight="15"/>
  <sheetData>
    <row r="1" spans="1:18">
      <c r="C1" s="58">
        <v>1</v>
      </c>
      <c r="D1" s="58">
        <v>2</v>
      </c>
      <c r="E1" s="58">
        <v>3</v>
      </c>
      <c r="F1" s="58">
        <v>4</v>
      </c>
      <c r="G1" s="58">
        <v>5</v>
      </c>
      <c r="H1" s="58">
        <v>6</v>
      </c>
      <c r="I1" s="58">
        <v>7</v>
      </c>
      <c r="J1" s="58">
        <v>8</v>
      </c>
      <c r="K1" s="58">
        <v>9</v>
      </c>
      <c r="L1" s="58">
        <v>10</v>
      </c>
      <c r="M1" s="58">
        <v>11</v>
      </c>
      <c r="N1" s="58">
        <v>12</v>
      </c>
      <c r="O1" s="58">
        <v>13</v>
      </c>
      <c r="P1" s="58">
        <v>14</v>
      </c>
      <c r="Q1" s="58">
        <v>15</v>
      </c>
      <c r="R1" s="58">
        <v>16</v>
      </c>
    </row>
    <row r="2" spans="1:18">
      <c r="A2" s="45" t="s">
        <v>115</v>
      </c>
      <c r="B2" s="50"/>
      <c r="C2" s="55">
        <v>50</v>
      </c>
      <c r="D2" s="55">
        <v>51</v>
      </c>
      <c r="E2" s="55">
        <v>52</v>
      </c>
      <c r="F2" s="55">
        <v>53</v>
      </c>
      <c r="G2" s="55">
        <v>54</v>
      </c>
      <c r="H2" s="55">
        <v>55</v>
      </c>
      <c r="I2" s="55">
        <v>56</v>
      </c>
      <c r="J2" s="55">
        <v>57</v>
      </c>
      <c r="K2" s="55">
        <v>58</v>
      </c>
      <c r="L2" s="55">
        <v>59</v>
      </c>
      <c r="M2" s="55">
        <v>60</v>
      </c>
      <c r="N2" s="55">
        <v>61</v>
      </c>
      <c r="O2" s="55">
        <v>62</v>
      </c>
      <c r="P2" s="55">
        <v>63</v>
      </c>
      <c r="Q2" s="55">
        <v>64</v>
      </c>
      <c r="R2" s="55">
        <v>65</v>
      </c>
    </row>
    <row r="3" spans="1:18">
      <c r="A3" s="58">
        <v>1</v>
      </c>
      <c r="B3" s="56">
        <v>10</v>
      </c>
      <c r="C3" s="51">
        <v>0</v>
      </c>
      <c r="D3" s="51">
        <v>0</v>
      </c>
      <c r="E3" s="51">
        <v>0</v>
      </c>
      <c r="F3" s="51">
        <v>0</v>
      </c>
      <c r="G3" s="51">
        <v>0</v>
      </c>
      <c r="H3" s="51">
        <v>0</v>
      </c>
      <c r="I3" s="51">
        <v>0.05</v>
      </c>
      <c r="J3" s="51">
        <v>0.1</v>
      </c>
      <c r="K3" s="51">
        <v>0.15</v>
      </c>
      <c r="L3" s="51">
        <v>0.2</v>
      </c>
      <c r="M3" s="51">
        <v>0.25</v>
      </c>
      <c r="N3" s="51">
        <v>0.3</v>
      </c>
      <c r="O3" s="51">
        <v>0.35</v>
      </c>
      <c r="P3" s="51">
        <v>0.4</v>
      </c>
      <c r="Q3" s="51">
        <v>0.45</v>
      </c>
      <c r="R3" s="51">
        <v>0.5</v>
      </c>
    </row>
    <row r="4" spans="1:18">
      <c r="A4" s="58">
        <v>2</v>
      </c>
      <c r="B4" s="56">
        <v>11</v>
      </c>
      <c r="C4" s="51">
        <v>0</v>
      </c>
      <c r="D4" s="51">
        <v>0</v>
      </c>
      <c r="E4" s="51">
        <v>0</v>
      </c>
      <c r="F4" s="51">
        <v>0</v>
      </c>
      <c r="G4" s="51">
        <v>0</v>
      </c>
      <c r="H4" s="51">
        <v>0</v>
      </c>
      <c r="I4" s="51">
        <v>5.5E-2</v>
      </c>
      <c r="J4" s="51">
        <v>0.11</v>
      </c>
      <c r="K4" s="51">
        <v>0.16500000000000001</v>
      </c>
      <c r="L4" s="51">
        <v>0.22</v>
      </c>
      <c r="M4" s="51">
        <v>0.27500000000000002</v>
      </c>
      <c r="N4" s="51">
        <v>0.33</v>
      </c>
      <c r="O4" s="51">
        <v>0.38500000000000001</v>
      </c>
      <c r="P4" s="51">
        <v>0.44</v>
      </c>
      <c r="Q4" s="51">
        <v>0.495</v>
      </c>
      <c r="R4" s="51">
        <v>0.55000000000000004</v>
      </c>
    </row>
    <row r="5" spans="1:18">
      <c r="A5" s="58">
        <v>3</v>
      </c>
      <c r="B5" s="56">
        <v>12</v>
      </c>
      <c r="C5" s="51">
        <v>0</v>
      </c>
      <c r="D5" s="51">
        <v>0</v>
      </c>
      <c r="E5" s="51">
        <v>0</v>
      </c>
      <c r="F5" s="51">
        <v>0</v>
      </c>
      <c r="G5" s="51">
        <v>0</v>
      </c>
      <c r="H5" s="51">
        <v>0</v>
      </c>
      <c r="I5" s="51">
        <v>0.06</v>
      </c>
      <c r="J5" s="51">
        <v>0.12</v>
      </c>
      <c r="K5" s="51">
        <v>0.18</v>
      </c>
      <c r="L5" s="51">
        <v>0.24</v>
      </c>
      <c r="M5" s="51">
        <v>0.3</v>
      </c>
      <c r="N5" s="51">
        <v>0.36</v>
      </c>
      <c r="O5" s="51">
        <v>0.42</v>
      </c>
      <c r="P5" s="51">
        <v>0.48</v>
      </c>
      <c r="Q5" s="51">
        <v>0.54</v>
      </c>
      <c r="R5" s="51">
        <v>0.6</v>
      </c>
    </row>
    <row r="6" spans="1:18">
      <c r="A6" s="58">
        <v>4</v>
      </c>
      <c r="B6" s="56">
        <v>13</v>
      </c>
      <c r="C6" s="51">
        <v>0</v>
      </c>
      <c r="D6" s="51">
        <v>0</v>
      </c>
      <c r="E6" s="51">
        <v>0</v>
      </c>
      <c r="F6" s="51">
        <v>0</v>
      </c>
      <c r="G6" s="51">
        <v>0</v>
      </c>
      <c r="H6" s="51">
        <v>0</v>
      </c>
      <c r="I6" s="51">
        <v>6.5000000000000002E-2</v>
      </c>
      <c r="J6" s="51">
        <v>0.13</v>
      </c>
      <c r="K6" s="51">
        <v>0.19500000000000001</v>
      </c>
      <c r="L6" s="51">
        <v>0.26</v>
      </c>
      <c r="M6" s="51">
        <v>0.32500000000000001</v>
      </c>
      <c r="N6" s="51">
        <v>0.39</v>
      </c>
      <c r="O6" s="51">
        <v>0.45500000000000002</v>
      </c>
      <c r="P6" s="51">
        <v>0.52</v>
      </c>
      <c r="Q6" s="51">
        <v>0.58499999999999996</v>
      </c>
      <c r="R6" s="51">
        <v>0.65</v>
      </c>
    </row>
    <row r="7" spans="1:18">
      <c r="A7" s="58">
        <v>5</v>
      </c>
      <c r="B7" s="56">
        <v>14</v>
      </c>
      <c r="C7" s="51">
        <v>0</v>
      </c>
      <c r="D7" s="51">
        <v>0</v>
      </c>
      <c r="E7" s="51">
        <v>0</v>
      </c>
      <c r="F7" s="51">
        <v>0</v>
      </c>
      <c r="G7" s="51">
        <v>0</v>
      </c>
      <c r="H7" s="51">
        <v>0</v>
      </c>
      <c r="I7" s="51">
        <v>7.0000000000000007E-2</v>
      </c>
      <c r="J7" s="51">
        <v>0.14000000000000001</v>
      </c>
      <c r="K7" s="51">
        <v>0.21</v>
      </c>
      <c r="L7" s="51">
        <v>0.28000000000000003</v>
      </c>
      <c r="M7" s="51">
        <v>0.35</v>
      </c>
      <c r="N7" s="51">
        <v>0.42</v>
      </c>
      <c r="O7" s="51">
        <v>0.49</v>
      </c>
      <c r="P7" s="51">
        <v>0.56000000000000005</v>
      </c>
      <c r="Q7" s="51">
        <v>0.63</v>
      </c>
      <c r="R7" s="51">
        <v>0.7</v>
      </c>
    </row>
    <row r="8" spans="1:18">
      <c r="A8" s="58">
        <v>6</v>
      </c>
      <c r="B8" s="56">
        <v>15</v>
      </c>
      <c r="C8" s="51">
        <v>0</v>
      </c>
      <c r="D8" s="51">
        <v>0</v>
      </c>
      <c r="E8" s="51">
        <v>0</v>
      </c>
      <c r="F8" s="51">
        <v>0</v>
      </c>
      <c r="G8" s="51">
        <v>0</v>
      </c>
      <c r="H8" s="51">
        <v>0</v>
      </c>
      <c r="I8" s="51">
        <v>7.4999999999999997E-2</v>
      </c>
      <c r="J8" s="51">
        <v>0.15</v>
      </c>
      <c r="K8" s="51">
        <v>0.22500000000000001</v>
      </c>
      <c r="L8" s="51">
        <v>0.3</v>
      </c>
      <c r="M8" s="51">
        <v>0.375</v>
      </c>
      <c r="N8" s="51">
        <v>0.45</v>
      </c>
      <c r="O8" s="51">
        <v>0.52500000000000002</v>
      </c>
      <c r="P8" s="51">
        <v>0.6</v>
      </c>
      <c r="Q8" s="51">
        <v>0.67500000000000004</v>
      </c>
      <c r="R8" s="51">
        <v>0.75</v>
      </c>
    </row>
    <row r="9" spans="1:18">
      <c r="A9" s="58">
        <v>7</v>
      </c>
      <c r="B9" s="56">
        <v>16</v>
      </c>
      <c r="C9" s="51">
        <v>0</v>
      </c>
      <c r="D9" s="51">
        <v>0</v>
      </c>
      <c r="E9" s="51">
        <v>0</v>
      </c>
      <c r="F9" s="51">
        <v>0</v>
      </c>
      <c r="G9" s="51">
        <v>0</v>
      </c>
      <c r="H9" s="51">
        <v>0</v>
      </c>
      <c r="I9" s="51">
        <v>0.08</v>
      </c>
      <c r="J9" s="51">
        <v>0.16</v>
      </c>
      <c r="K9" s="51">
        <v>0.24</v>
      </c>
      <c r="L9" s="51">
        <v>0.32</v>
      </c>
      <c r="M9" s="51">
        <v>0.4</v>
      </c>
      <c r="N9" s="51">
        <v>0.48</v>
      </c>
      <c r="O9" s="51">
        <v>0.56000000000000005</v>
      </c>
      <c r="P9" s="51">
        <v>0.64</v>
      </c>
      <c r="Q9" s="51">
        <v>0.72</v>
      </c>
      <c r="R9" s="51">
        <v>0.8</v>
      </c>
    </row>
    <row r="10" spans="1:18">
      <c r="A10" s="58">
        <v>8</v>
      </c>
      <c r="B10" s="56">
        <v>17</v>
      </c>
      <c r="C10" s="51">
        <v>0</v>
      </c>
      <c r="D10" s="51">
        <v>0</v>
      </c>
      <c r="E10" s="51">
        <v>0</v>
      </c>
      <c r="F10" s="51">
        <v>0</v>
      </c>
      <c r="G10" s="51">
        <v>0</v>
      </c>
      <c r="H10" s="51">
        <v>0</v>
      </c>
      <c r="I10" s="51">
        <v>8.5000000000000006E-2</v>
      </c>
      <c r="J10" s="51">
        <v>0.17</v>
      </c>
      <c r="K10" s="51">
        <v>0.255</v>
      </c>
      <c r="L10" s="51">
        <v>0.34</v>
      </c>
      <c r="M10" s="51">
        <v>0.42499999999999999</v>
      </c>
      <c r="N10" s="51">
        <v>0.51</v>
      </c>
      <c r="O10" s="51">
        <v>0.59499999999999997</v>
      </c>
      <c r="P10" s="51">
        <v>0.68</v>
      </c>
      <c r="Q10" s="51">
        <v>0.76500000000000001</v>
      </c>
      <c r="R10" s="51">
        <v>0.85</v>
      </c>
    </row>
    <row r="11" spans="1:18">
      <c r="A11" s="58">
        <v>9</v>
      </c>
      <c r="B11" s="56">
        <v>18</v>
      </c>
      <c r="C11" s="51">
        <v>0</v>
      </c>
      <c r="D11" s="51">
        <v>0</v>
      </c>
      <c r="E11" s="51">
        <v>0</v>
      </c>
      <c r="F11" s="51">
        <v>0</v>
      </c>
      <c r="G11" s="51">
        <v>0</v>
      </c>
      <c r="H11" s="51">
        <v>0</v>
      </c>
      <c r="I11" s="51">
        <v>0.09</v>
      </c>
      <c r="J11" s="51">
        <v>0.18</v>
      </c>
      <c r="K11" s="51">
        <v>0.27</v>
      </c>
      <c r="L11" s="51">
        <v>0.36</v>
      </c>
      <c r="M11" s="51">
        <v>0.45</v>
      </c>
      <c r="N11" s="51">
        <v>0.54</v>
      </c>
      <c r="O11" s="51">
        <v>0.63</v>
      </c>
      <c r="P11" s="51">
        <v>0.72</v>
      </c>
      <c r="Q11" s="51">
        <v>0.81</v>
      </c>
      <c r="R11" s="51">
        <v>0.9</v>
      </c>
    </row>
    <row r="12" spans="1:18">
      <c r="A12" s="58">
        <v>10</v>
      </c>
      <c r="B12" s="56">
        <v>19</v>
      </c>
      <c r="C12" s="51">
        <v>0</v>
      </c>
      <c r="D12" s="51">
        <v>0</v>
      </c>
      <c r="E12" s="51">
        <v>0</v>
      </c>
      <c r="F12" s="51">
        <v>0</v>
      </c>
      <c r="G12" s="51">
        <v>0</v>
      </c>
      <c r="H12" s="51">
        <v>0</v>
      </c>
      <c r="I12" s="51">
        <v>9.5000000000000001E-2</v>
      </c>
      <c r="J12" s="51">
        <v>0.19</v>
      </c>
      <c r="K12" s="51">
        <v>0.28499999999999998</v>
      </c>
      <c r="L12" s="51">
        <v>0.38</v>
      </c>
      <c r="M12" s="51">
        <v>0.47499999999999998</v>
      </c>
      <c r="N12" s="51">
        <v>0.56999999999999995</v>
      </c>
      <c r="O12" s="51">
        <v>0.66500000000000004</v>
      </c>
      <c r="P12" s="51">
        <v>0.76</v>
      </c>
      <c r="Q12" s="51">
        <v>0.85499999999999998</v>
      </c>
      <c r="R12" s="51">
        <v>0.95</v>
      </c>
    </row>
    <row r="13" spans="1:18">
      <c r="A13" s="58">
        <v>11</v>
      </c>
      <c r="B13" s="56">
        <v>20</v>
      </c>
      <c r="C13" s="51">
        <v>0</v>
      </c>
      <c r="D13" s="51">
        <v>0</v>
      </c>
      <c r="E13" s="51">
        <v>0</v>
      </c>
      <c r="F13" s="51">
        <v>0</v>
      </c>
      <c r="G13" s="51">
        <v>0</v>
      </c>
      <c r="H13" s="51">
        <v>0</v>
      </c>
      <c r="I13" s="51">
        <v>0.1</v>
      </c>
      <c r="J13" s="51">
        <v>0.2</v>
      </c>
      <c r="K13" s="51">
        <v>0.3</v>
      </c>
      <c r="L13" s="51">
        <v>0.4</v>
      </c>
      <c r="M13" s="51">
        <v>0.5</v>
      </c>
      <c r="N13" s="51">
        <v>0.6</v>
      </c>
      <c r="O13" s="51">
        <v>0.7</v>
      </c>
      <c r="P13" s="51">
        <v>0.8</v>
      </c>
      <c r="Q13" s="51">
        <v>0.9</v>
      </c>
      <c r="R13" s="51">
        <v>1</v>
      </c>
    </row>
    <row r="15" spans="1:18">
      <c r="B15" s="53" t="s">
        <v>117</v>
      </c>
      <c r="C15" s="53" t="s">
        <v>116</v>
      </c>
      <c r="D15" s="62"/>
      <c r="E15" t="s">
        <v>118</v>
      </c>
      <c r="I15" s="61" t="s">
        <v>122</v>
      </c>
      <c r="J15" s="61" t="s">
        <v>123</v>
      </c>
    </row>
    <row r="16" spans="1:18">
      <c r="B16" s="54">
        <f>IF('Medical, Dental Estimator'!C15&gt;20,20,'Medical, Dental Estimator'!C15)</f>
        <v>17</v>
      </c>
      <c r="C16" s="54">
        <f>IF('Medical, Dental Estimator'!C13&gt;65,65,'Medical, Dental Estimator'!C13)</f>
        <v>62</v>
      </c>
      <c r="D16" s="61"/>
      <c r="E16" s="57">
        <f>INDEX(C3:R13,MATCH(B16,B3:B13,0),MATCH(C16,C2:R2,0))</f>
        <v>0.59499999999999997</v>
      </c>
    </row>
    <row r="17" spans="2:7">
      <c r="B17" s="45"/>
      <c r="C17" s="45"/>
      <c r="E17" s="59">
        <f>IF(B16&gt;=20,INDEX(C3:R13,MATCH(20,B3:B13,0),MATCH(C16,C2:R2,0)),INDEX(C3:R13,MATCH(B16,B3:B13,0),MATCH(C16,C2:R2,0)))</f>
        <v>0.59499999999999997</v>
      </c>
      <c r="F17" t="s">
        <v>119</v>
      </c>
    </row>
    <row r="18" spans="2:7">
      <c r="B18" s="45"/>
      <c r="C18" s="45"/>
      <c r="E18" s="59">
        <f>IF(C16&gt;=65,INDEX(C3:R13,MATCH(B16,B3:B13,0),MATCH(65,C2:R2,0)),INDEX(C3:R13,MATCH(B16,B3:B13,0),MATCH(C16,C2:R2,0)))</f>
        <v>0.59499999999999997</v>
      </c>
      <c r="F18" t="s">
        <v>120</v>
      </c>
    </row>
    <row r="19" spans="2:7">
      <c r="B19" s="45"/>
      <c r="C19" s="45"/>
      <c r="D19" s="60" t="s">
        <v>121</v>
      </c>
      <c r="E19" s="59"/>
    </row>
    <row r="20" spans="2:7">
      <c r="B20" s="45"/>
      <c r="C20" s="45"/>
      <c r="E20" s="59"/>
    </row>
    <row r="21" spans="2:7">
      <c r="B21">
        <v>10</v>
      </c>
      <c r="C21">
        <v>50</v>
      </c>
      <c r="D21" t="str">
        <f>CONCATENATE(B21,C21)</f>
        <v>1050</v>
      </c>
      <c r="E21" s="52">
        <f>INDEX(C3:R13,MATCH(B21,B3:B13,0),MATCH(C21,C2:R2,0))</f>
        <v>0</v>
      </c>
    </row>
    <row r="22" spans="2:7">
      <c r="B22">
        <v>10</v>
      </c>
      <c r="C22">
        <v>51</v>
      </c>
      <c r="D22" t="str">
        <f t="shared" ref="D22:D85" si="0">CONCATENATE(B22,C22)</f>
        <v>1051</v>
      </c>
      <c r="E22" s="52"/>
    </row>
    <row r="23" spans="2:7">
      <c r="B23">
        <v>10</v>
      </c>
      <c r="C23">
        <v>52</v>
      </c>
      <c r="D23" t="str">
        <f t="shared" si="0"/>
        <v>1052</v>
      </c>
      <c r="E23" s="52"/>
    </row>
    <row r="24" spans="2:7">
      <c r="B24">
        <v>10</v>
      </c>
      <c r="C24">
        <v>53</v>
      </c>
      <c r="D24" t="str">
        <f t="shared" si="0"/>
        <v>1053</v>
      </c>
      <c r="E24" s="52"/>
      <c r="G24" t="str">
        <f>IF(OR(B16&gt;=20,C16&gt;=65),"yay","never mind")</f>
        <v>never mind</v>
      </c>
    </row>
    <row r="25" spans="2:7">
      <c r="B25">
        <v>10</v>
      </c>
      <c r="C25">
        <v>54</v>
      </c>
      <c r="D25" t="str">
        <f t="shared" si="0"/>
        <v>1054</v>
      </c>
      <c r="E25" s="52"/>
    </row>
    <row r="26" spans="2:7">
      <c r="B26">
        <v>10</v>
      </c>
      <c r="C26">
        <v>55</v>
      </c>
      <c r="D26" t="str">
        <f t="shared" si="0"/>
        <v>1055</v>
      </c>
      <c r="E26" s="52"/>
    </row>
    <row r="27" spans="2:7">
      <c r="B27">
        <v>10</v>
      </c>
      <c r="C27">
        <v>56</v>
      </c>
      <c r="D27" t="str">
        <f t="shared" si="0"/>
        <v>1056</v>
      </c>
      <c r="E27" s="52"/>
    </row>
    <row r="28" spans="2:7">
      <c r="B28">
        <v>10</v>
      </c>
      <c r="C28">
        <v>57</v>
      </c>
      <c r="D28" t="str">
        <f t="shared" si="0"/>
        <v>1057</v>
      </c>
      <c r="E28" s="52"/>
    </row>
    <row r="29" spans="2:7">
      <c r="B29">
        <v>10</v>
      </c>
      <c r="C29">
        <v>58</v>
      </c>
      <c r="D29" t="str">
        <f t="shared" si="0"/>
        <v>1058</v>
      </c>
      <c r="E29" s="52"/>
    </row>
    <row r="30" spans="2:7">
      <c r="B30">
        <v>10</v>
      </c>
      <c r="C30">
        <v>59</v>
      </c>
      <c r="D30" t="str">
        <f t="shared" si="0"/>
        <v>1059</v>
      </c>
      <c r="E30" s="52"/>
    </row>
    <row r="31" spans="2:7">
      <c r="B31">
        <v>10</v>
      </c>
      <c r="C31">
        <v>60</v>
      </c>
      <c r="D31" t="str">
        <f t="shared" si="0"/>
        <v>1060</v>
      </c>
      <c r="E31" s="52"/>
    </row>
    <row r="32" spans="2:7">
      <c r="B32">
        <v>10</v>
      </c>
      <c r="C32">
        <v>61</v>
      </c>
      <c r="D32" t="str">
        <f t="shared" si="0"/>
        <v>1061</v>
      </c>
      <c r="E32" s="52"/>
    </row>
    <row r="33" spans="2:5">
      <c r="B33">
        <v>10</v>
      </c>
      <c r="C33">
        <v>62</v>
      </c>
      <c r="D33" t="str">
        <f t="shared" si="0"/>
        <v>1062</v>
      </c>
      <c r="E33" s="52"/>
    </row>
    <row r="34" spans="2:5">
      <c r="B34">
        <v>10</v>
      </c>
      <c r="C34">
        <v>63</v>
      </c>
      <c r="D34" t="str">
        <f t="shared" si="0"/>
        <v>1063</v>
      </c>
      <c r="E34" s="52"/>
    </row>
    <row r="35" spans="2:5">
      <c r="B35">
        <v>10</v>
      </c>
      <c r="C35">
        <v>64</v>
      </c>
      <c r="D35" t="str">
        <f t="shared" si="0"/>
        <v>1064</v>
      </c>
      <c r="E35" s="52"/>
    </row>
    <row r="36" spans="2:5">
      <c r="B36">
        <v>10</v>
      </c>
      <c r="C36">
        <v>65</v>
      </c>
      <c r="D36" t="str">
        <f t="shared" si="0"/>
        <v>1065</v>
      </c>
      <c r="E36" s="52"/>
    </row>
    <row r="37" spans="2:5">
      <c r="B37">
        <v>11</v>
      </c>
      <c r="C37">
        <v>50</v>
      </c>
      <c r="D37" t="str">
        <f t="shared" si="0"/>
        <v>1150</v>
      </c>
      <c r="E37" s="52"/>
    </row>
    <row r="38" spans="2:5">
      <c r="B38">
        <v>11</v>
      </c>
      <c r="C38">
        <v>51</v>
      </c>
      <c r="D38" t="str">
        <f t="shared" si="0"/>
        <v>1151</v>
      </c>
      <c r="E38" s="52"/>
    </row>
    <row r="39" spans="2:5">
      <c r="B39">
        <v>11</v>
      </c>
      <c r="C39">
        <v>52</v>
      </c>
      <c r="D39" t="str">
        <f t="shared" si="0"/>
        <v>1152</v>
      </c>
      <c r="E39" s="52"/>
    </row>
    <row r="40" spans="2:5">
      <c r="B40">
        <v>11</v>
      </c>
      <c r="C40">
        <v>53</v>
      </c>
      <c r="D40" t="str">
        <f t="shared" si="0"/>
        <v>1153</v>
      </c>
      <c r="E40" s="52"/>
    </row>
    <row r="41" spans="2:5">
      <c r="B41">
        <v>11</v>
      </c>
      <c r="C41">
        <v>54</v>
      </c>
      <c r="D41" t="str">
        <f t="shared" si="0"/>
        <v>1154</v>
      </c>
      <c r="E41" s="52"/>
    </row>
    <row r="42" spans="2:5">
      <c r="B42">
        <v>11</v>
      </c>
      <c r="C42">
        <v>55</v>
      </c>
      <c r="D42" t="str">
        <f t="shared" si="0"/>
        <v>1155</v>
      </c>
      <c r="E42" s="52"/>
    </row>
    <row r="43" spans="2:5">
      <c r="B43">
        <v>11</v>
      </c>
      <c r="C43">
        <v>56</v>
      </c>
      <c r="D43" t="str">
        <f t="shared" si="0"/>
        <v>1156</v>
      </c>
      <c r="E43" s="52"/>
    </row>
    <row r="44" spans="2:5">
      <c r="B44">
        <v>11</v>
      </c>
      <c r="C44">
        <v>57</v>
      </c>
      <c r="D44" t="str">
        <f t="shared" si="0"/>
        <v>1157</v>
      </c>
      <c r="E44" s="52"/>
    </row>
    <row r="45" spans="2:5">
      <c r="B45">
        <v>11</v>
      </c>
      <c r="C45">
        <v>58</v>
      </c>
      <c r="D45" t="str">
        <f t="shared" si="0"/>
        <v>1158</v>
      </c>
      <c r="E45" s="52"/>
    </row>
    <row r="46" spans="2:5">
      <c r="B46">
        <v>11</v>
      </c>
      <c r="C46">
        <v>59</v>
      </c>
      <c r="D46" t="str">
        <f t="shared" si="0"/>
        <v>1159</v>
      </c>
      <c r="E46" s="52"/>
    </row>
    <row r="47" spans="2:5">
      <c r="B47">
        <v>11</v>
      </c>
      <c r="C47">
        <v>60</v>
      </c>
      <c r="D47" t="str">
        <f t="shared" si="0"/>
        <v>1160</v>
      </c>
      <c r="E47" s="52"/>
    </row>
    <row r="48" spans="2:5">
      <c r="B48">
        <v>11</v>
      </c>
      <c r="C48">
        <v>61</v>
      </c>
      <c r="D48" t="str">
        <f t="shared" si="0"/>
        <v>1161</v>
      </c>
      <c r="E48" s="52"/>
    </row>
    <row r="49" spans="2:5">
      <c r="B49">
        <v>11</v>
      </c>
      <c r="C49">
        <v>62</v>
      </c>
      <c r="D49" t="str">
        <f t="shared" si="0"/>
        <v>1162</v>
      </c>
      <c r="E49" s="52"/>
    </row>
    <row r="50" spans="2:5">
      <c r="B50">
        <v>11</v>
      </c>
      <c r="C50">
        <v>63</v>
      </c>
      <c r="D50" t="str">
        <f t="shared" si="0"/>
        <v>1163</v>
      </c>
      <c r="E50" s="52"/>
    </row>
    <row r="51" spans="2:5">
      <c r="B51">
        <v>11</v>
      </c>
      <c r="C51">
        <v>64</v>
      </c>
      <c r="D51" t="str">
        <f t="shared" si="0"/>
        <v>1164</v>
      </c>
      <c r="E51" s="52"/>
    </row>
    <row r="52" spans="2:5">
      <c r="B52">
        <v>11</v>
      </c>
      <c r="C52">
        <v>65</v>
      </c>
      <c r="D52" t="str">
        <f t="shared" si="0"/>
        <v>1165</v>
      </c>
      <c r="E52" s="52"/>
    </row>
    <row r="53" spans="2:5">
      <c r="B53">
        <v>12</v>
      </c>
      <c r="C53">
        <v>50</v>
      </c>
      <c r="D53" t="str">
        <f t="shared" si="0"/>
        <v>1250</v>
      </c>
      <c r="E53" s="52"/>
    </row>
    <row r="54" spans="2:5">
      <c r="B54">
        <v>12</v>
      </c>
      <c r="C54">
        <v>51</v>
      </c>
      <c r="D54" t="str">
        <f t="shared" si="0"/>
        <v>1251</v>
      </c>
      <c r="E54" s="52"/>
    </row>
    <row r="55" spans="2:5">
      <c r="B55">
        <v>12</v>
      </c>
      <c r="C55">
        <v>52</v>
      </c>
      <c r="D55" t="str">
        <f t="shared" si="0"/>
        <v>1252</v>
      </c>
      <c r="E55" s="52"/>
    </row>
    <row r="56" spans="2:5">
      <c r="B56">
        <v>12</v>
      </c>
      <c r="C56">
        <v>53</v>
      </c>
      <c r="D56" t="str">
        <f t="shared" si="0"/>
        <v>1253</v>
      </c>
      <c r="E56" s="52"/>
    </row>
    <row r="57" spans="2:5">
      <c r="B57">
        <v>12</v>
      </c>
      <c r="C57">
        <v>54</v>
      </c>
      <c r="D57" t="str">
        <f t="shared" si="0"/>
        <v>1254</v>
      </c>
      <c r="E57" s="52"/>
    </row>
    <row r="58" spans="2:5">
      <c r="B58">
        <v>12</v>
      </c>
      <c r="C58">
        <v>55</v>
      </c>
      <c r="D58" t="str">
        <f t="shared" si="0"/>
        <v>1255</v>
      </c>
      <c r="E58" s="52"/>
    </row>
    <row r="59" spans="2:5">
      <c r="B59">
        <v>12</v>
      </c>
      <c r="C59">
        <v>56</v>
      </c>
      <c r="D59" t="str">
        <f t="shared" si="0"/>
        <v>1256</v>
      </c>
      <c r="E59" s="52"/>
    </row>
    <row r="60" spans="2:5">
      <c r="B60">
        <v>12</v>
      </c>
      <c r="C60">
        <v>57</v>
      </c>
      <c r="D60" t="str">
        <f t="shared" si="0"/>
        <v>1257</v>
      </c>
      <c r="E60" s="52"/>
    </row>
    <row r="61" spans="2:5">
      <c r="B61">
        <v>12</v>
      </c>
      <c r="C61">
        <v>58</v>
      </c>
      <c r="D61" t="str">
        <f t="shared" si="0"/>
        <v>1258</v>
      </c>
      <c r="E61" s="52"/>
    </row>
    <row r="62" spans="2:5">
      <c r="B62">
        <v>12</v>
      </c>
      <c r="C62">
        <v>59</v>
      </c>
      <c r="D62" t="str">
        <f t="shared" si="0"/>
        <v>1259</v>
      </c>
      <c r="E62" s="52"/>
    </row>
    <row r="63" spans="2:5">
      <c r="B63">
        <v>12</v>
      </c>
      <c r="C63">
        <v>60</v>
      </c>
      <c r="D63" t="str">
        <f t="shared" si="0"/>
        <v>1260</v>
      </c>
      <c r="E63" s="52"/>
    </row>
    <row r="64" spans="2:5">
      <c r="B64">
        <v>12</v>
      </c>
      <c r="C64">
        <v>61</v>
      </c>
      <c r="D64" t="str">
        <f t="shared" si="0"/>
        <v>1261</v>
      </c>
      <c r="E64" s="52"/>
    </row>
    <row r="65" spans="2:5">
      <c r="B65">
        <v>12</v>
      </c>
      <c r="C65">
        <v>62</v>
      </c>
      <c r="D65" t="str">
        <f t="shared" si="0"/>
        <v>1262</v>
      </c>
      <c r="E65" s="52"/>
    </row>
    <row r="66" spans="2:5">
      <c r="B66">
        <v>12</v>
      </c>
      <c r="C66">
        <v>63</v>
      </c>
      <c r="D66" t="str">
        <f t="shared" si="0"/>
        <v>1263</v>
      </c>
      <c r="E66" s="52"/>
    </row>
    <row r="67" spans="2:5">
      <c r="B67">
        <v>12</v>
      </c>
      <c r="C67">
        <v>64</v>
      </c>
      <c r="D67" t="str">
        <f t="shared" si="0"/>
        <v>1264</v>
      </c>
      <c r="E67" s="52"/>
    </row>
    <row r="68" spans="2:5">
      <c r="B68">
        <v>12</v>
      </c>
      <c r="C68">
        <v>65</v>
      </c>
      <c r="D68" t="str">
        <f t="shared" si="0"/>
        <v>1265</v>
      </c>
      <c r="E68" s="52"/>
    </row>
    <row r="69" spans="2:5">
      <c r="B69">
        <v>13</v>
      </c>
      <c r="C69">
        <v>50</v>
      </c>
      <c r="D69" t="str">
        <f t="shared" si="0"/>
        <v>1350</v>
      </c>
      <c r="E69" s="52"/>
    </row>
    <row r="70" spans="2:5">
      <c r="B70">
        <v>13</v>
      </c>
      <c r="C70">
        <v>51</v>
      </c>
      <c r="D70" t="str">
        <f t="shared" si="0"/>
        <v>1351</v>
      </c>
      <c r="E70" s="52"/>
    </row>
    <row r="71" spans="2:5">
      <c r="B71">
        <v>13</v>
      </c>
      <c r="C71">
        <v>52</v>
      </c>
      <c r="D71" t="str">
        <f t="shared" si="0"/>
        <v>1352</v>
      </c>
      <c r="E71" s="52"/>
    </row>
    <row r="72" spans="2:5">
      <c r="B72">
        <v>13</v>
      </c>
      <c r="C72">
        <v>53</v>
      </c>
      <c r="D72" t="str">
        <f t="shared" si="0"/>
        <v>1353</v>
      </c>
      <c r="E72" s="52"/>
    </row>
    <row r="73" spans="2:5">
      <c r="B73">
        <v>13</v>
      </c>
      <c r="C73">
        <v>54</v>
      </c>
      <c r="D73" t="str">
        <f t="shared" si="0"/>
        <v>1354</v>
      </c>
      <c r="E73" s="52"/>
    </row>
    <row r="74" spans="2:5">
      <c r="B74">
        <v>13</v>
      </c>
      <c r="C74">
        <v>55</v>
      </c>
      <c r="D74" t="str">
        <f t="shared" si="0"/>
        <v>1355</v>
      </c>
      <c r="E74" s="52"/>
    </row>
    <row r="75" spans="2:5">
      <c r="B75">
        <v>13</v>
      </c>
      <c r="C75">
        <v>56</v>
      </c>
      <c r="D75" t="str">
        <f t="shared" si="0"/>
        <v>1356</v>
      </c>
      <c r="E75" s="52"/>
    </row>
    <row r="76" spans="2:5">
      <c r="B76">
        <v>13</v>
      </c>
      <c r="C76">
        <v>57</v>
      </c>
      <c r="D76" t="str">
        <f t="shared" si="0"/>
        <v>1357</v>
      </c>
      <c r="E76" s="52"/>
    </row>
    <row r="77" spans="2:5">
      <c r="B77">
        <v>13</v>
      </c>
      <c r="C77">
        <v>58</v>
      </c>
      <c r="D77" t="str">
        <f t="shared" si="0"/>
        <v>1358</v>
      </c>
      <c r="E77" s="52"/>
    </row>
    <row r="78" spans="2:5">
      <c r="B78">
        <v>13</v>
      </c>
      <c r="C78">
        <v>59</v>
      </c>
      <c r="D78" t="str">
        <f t="shared" si="0"/>
        <v>1359</v>
      </c>
      <c r="E78" s="52"/>
    </row>
    <row r="79" spans="2:5">
      <c r="B79">
        <v>13</v>
      </c>
      <c r="C79">
        <v>60</v>
      </c>
      <c r="D79" t="str">
        <f t="shared" si="0"/>
        <v>1360</v>
      </c>
      <c r="E79" s="52"/>
    </row>
    <row r="80" spans="2:5">
      <c r="B80">
        <v>13</v>
      </c>
      <c r="C80">
        <v>61</v>
      </c>
      <c r="D80" t="str">
        <f t="shared" si="0"/>
        <v>1361</v>
      </c>
      <c r="E80" s="52"/>
    </row>
    <row r="81" spans="2:5">
      <c r="B81">
        <v>13</v>
      </c>
      <c r="C81">
        <v>62</v>
      </c>
      <c r="D81" t="str">
        <f t="shared" si="0"/>
        <v>1362</v>
      </c>
      <c r="E81" s="52"/>
    </row>
    <row r="82" spans="2:5">
      <c r="B82">
        <v>13</v>
      </c>
      <c r="C82">
        <v>63</v>
      </c>
      <c r="D82" t="str">
        <f t="shared" si="0"/>
        <v>1363</v>
      </c>
      <c r="E82" s="52"/>
    </row>
    <row r="83" spans="2:5">
      <c r="B83">
        <v>13</v>
      </c>
      <c r="C83">
        <v>64</v>
      </c>
      <c r="D83" t="str">
        <f t="shared" si="0"/>
        <v>1364</v>
      </c>
      <c r="E83" s="52"/>
    </row>
    <row r="84" spans="2:5">
      <c r="B84">
        <v>13</v>
      </c>
      <c r="C84">
        <v>65</v>
      </c>
      <c r="D84" t="str">
        <f t="shared" si="0"/>
        <v>1365</v>
      </c>
      <c r="E84" s="52"/>
    </row>
    <row r="85" spans="2:5">
      <c r="B85">
        <v>14</v>
      </c>
      <c r="C85">
        <v>50</v>
      </c>
      <c r="D85" t="str">
        <f t="shared" si="0"/>
        <v>1450</v>
      </c>
      <c r="E85" s="52"/>
    </row>
    <row r="86" spans="2:5">
      <c r="B86">
        <v>14</v>
      </c>
      <c r="C86">
        <v>51</v>
      </c>
      <c r="D86" t="str">
        <f t="shared" ref="D86:D149" si="1">CONCATENATE(B86,C86)</f>
        <v>1451</v>
      </c>
      <c r="E86" s="52"/>
    </row>
    <row r="87" spans="2:5">
      <c r="B87">
        <v>14</v>
      </c>
      <c r="C87">
        <v>52</v>
      </c>
      <c r="D87" t="str">
        <f t="shared" si="1"/>
        <v>1452</v>
      </c>
      <c r="E87" s="52"/>
    </row>
    <row r="88" spans="2:5">
      <c r="B88">
        <v>14</v>
      </c>
      <c r="C88">
        <v>53</v>
      </c>
      <c r="D88" t="str">
        <f t="shared" si="1"/>
        <v>1453</v>
      </c>
      <c r="E88" s="52"/>
    </row>
    <row r="89" spans="2:5">
      <c r="B89">
        <v>14</v>
      </c>
      <c r="C89">
        <v>54</v>
      </c>
      <c r="D89" t="str">
        <f t="shared" si="1"/>
        <v>1454</v>
      </c>
      <c r="E89" s="52"/>
    </row>
    <row r="90" spans="2:5">
      <c r="B90">
        <v>14</v>
      </c>
      <c r="C90">
        <v>55</v>
      </c>
      <c r="D90" t="str">
        <f t="shared" si="1"/>
        <v>1455</v>
      </c>
      <c r="E90" s="52"/>
    </row>
    <row r="91" spans="2:5">
      <c r="B91">
        <v>14</v>
      </c>
      <c r="C91">
        <v>56</v>
      </c>
      <c r="D91" t="str">
        <f t="shared" si="1"/>
        <v>1456</v>
      </c>
      <c r="E91" s="52"/>
    </row>
    <row r="92" spans="2:5">
      <c r="B92">
        <v>14</v>
      </c>
      <c r="C92">
        <v>57</v>
      </c>
      <c r="D92" t="str">
        <f t="shared" si="1"/>
        <v>1457</v>
      </c>
      <c r="E92" s="52"/>
    </row>
    <row r="93" spans="2:5">
      <c r="B93">
        <v>14</v>
      </c>
      <c r="C93">
        <v>58</v>
      </c>
      <c r="D93" t="str">
        <f t="shared" si="1"/>
        <v>1458</v>
      </c>
      <c r="E93" s="52"/>
    </row>
    <row r="94" spans="2:5">
      <c r="B94">
        <v>14</v>
      </c>
      <c r="C94">
        <v>59</v>
      </c>
      <c r="D94" t="str">
        <f t="shared" si="1"/>
        <v>1459</v>
      </c>
      <c r="E94" s="52"/>
    </row>
    <row r="95" spans="2:5">
      <c r="B95">
        <v>14</v>
      </c>
      <c r="C95">
        <v>60</v>
      </c>
      <c r="D95" t="str">
        <f t="shared" si="1"/>
        <v>1460</v>
      </c>
      <c r="E95" s="52"/>
    </row>
    <row r="96" spans="2:5">
      <c r="B96">
        <v>14</v>
      </c>
      <c r="C96">
        <v>61</v>
      </c>
      <c r="D96" t="str">
        <f t="shared" si="1"/>
        <v>1461</v>
      </c>
      <c r="E96" s="52"/>
    </row>
    <row r="97" spans="2:5">
      <c r="B97">
        <v>14</v>
      </c>
      <c r="C97">
        <v>62</v>
      </c>
      <c r="D97" t="str">
        <f t="shared" si="1"/>
        <v>1462</v>
      </c>
      <c r="E97" s="52"/>
    </row>
    <row r="98" spans="2:5">
      <c r="B98">
        <v>14</v>
      </c>
      <c r="C98">
        <v>63</v>
      </c>
      <c r="D98" t="str">
        <f t="shared" si="1"/>
        <v>1463</v>
      </c>
      <c r="E98" s="52"/>
    </row>
    <row r="99" spans="2:5">
      <c r="B99">
        <v>14</v>
      </c>
      <c r="C99">
        <v>64</v>
      </c>
      <c r="D99" t="str">
        <f t="shared" si="1"/>
        <v>1464</v>
      </c>
      <c r="E99" s="52"/>
    </row>
    <row r="100" spans="2:5">
      <c r="B100">
        <v>14</v>
      </c>
      <c r="C100">
        <v>65</v>
      </c>
      <c r="D100" t="str">
        <f t="shared" si="1"/>
        <v>1465</v>
      </c>
      <c r="E100" s="52"/>
    </row>
    <row r="101" spans="2:5">
      <c r="B101">
        <v>15</v>
      </c>
      <c r="C101">
        <v>50</v>
      </c>
      <c r="D101" t="str">
        <f t="shared" si="1"/>
        <v>1550</v>
      </c>
      <c r="E101" s="52"/>
    </row>
    <row r="102" spans="2:5">
      <c r="B102">
        <v>15</v>
      </c>
      <c r="C102">
        <v>51</v>
      </c>
      <c r="D102" t="str">
        <f t="shared" si="1"/>
        <v>1551</v>
      </c>
      <c r="E102" s="52"/>
    </row>
    <row r="103" spans="2:5">
      <c r="B103">
        <v>15</v>
      </c>
      <c r="C103">
        <v>52</v>
      </c>
      <c r="D103" t="str">
        <f t="shared" si="1"/>
        <v>1552</v>
      </c>
      <c r="E103" s="52"/>
    </row>
    <row r="104" spans="2:5">
      <c r="B104">
        <v>15</v>
      </c>
      <c r="C104">
        <v>53</v>
      </c>
      <c r="D104" t="str">
        <f t="shared" si="1"/>
        <v>1553</v>
      </c>
      <c r="E104" s="52"/>
    </row>
    <row r="105" spans="2:5">
      <c r="B105">
        <v>15</v>
      </c>
      <c r="C105">
        <v>54</v>
      </c>
      <c r="D105" t="str">
        <f t="shared" si="1"/>
        <v>1554</v>
      </c>
      <c r="E105" s="52"/>
    </row>
    <row r="106" spans="2:5">
      <c r="B106">
        <v>15</v>
      </c>
      <c r="C106">
        <v>55</v>
      </c>
      <c r="D106" t="str">
        <f t="shared" si="1"/>
        <v>1555</v>
      </c>
      <c r="E106" s="52"/>
    </row>
    <row r="107" spans="2:5">
      <c r="B107">
        <v>15</v>
      </c>
      <c r="C107">
        <v>56</v>
      </c>
      <c r="D107" t="str">
        <f t="shared" si="1"/>
        <v>1556</v>
      </c>
      <c r="E107" s="52"/>
    </row>
    <row r="108" spans="2:5">
      <c r="B108">
        <v>15</v>
      </c>
      <c r="C108">
        <v>57</v>
      </c>
      <c r="D108" t="str">
        <f t="shared" si="1"/>
        <v>1557</v>
      </c>
      <c r="E108" s="52"/>
    </row>
    <row r="109" spans="2:5">
      <c r="B109">
        <v>15</v>
      </c>
      <c r="C109">
        <v>58</v>
      </c>
      <c r="D109" t="str">
        <f t="shared" si="1"/>
        <v>1558</v>
      </c>
      <c r="E109" s="52"/>
    </row>
    <row r="110" spans="2:5">
      <c r="B110">
        <v>15</v>
      </c>
      <c r="C110">
        <v>59</v>
      </c>
      <c r="D110" t="str">
        <f t="shared" si="1"/>
        <v>1559</v>
      </c>
      <c r="E110" s="52"/>
    </row>
    <row r="111" spans="2:5">
      <c r="B111">
        <v>15</v>
      </c>
      <c r="C111">
        <v>60</v>
      </c>
      <c r="D111" t="str">
        <f t="shared" si="1"/>
        <v>1560</v>
      </c>
      <c r="E111" s="52"/>
    </row>
    <row r="112" spans="2:5">
      <c r="B112">
        <v>15</v>
      </c>
      <c r="C112">
        <v>61</v>
      </c>
      <c r="D112" t="str">
        <f t="shared" si="1"/>
        <v>1561</v>
      </c>
      <c r="E112" s="52"/>
    </row>
    <row r="113" spans="2:5">
      <c r="B113">
        <v>15</v>
      </c>
      <c r="C113">
        <v>62</v>
      </c>
      <c r="D113" t="str">
        <f t="shared" si="1"/>
        <v>1562</v>
      </c>
      <c r="E113" s="52"/>
    </row>
    <row r="114" spans="2:5">
      <c r="B114">
        <v>15</v>
      </c>
      <c r="C114">
        <v>63</v>
      </c>
      <c r="D114" t="str">
        <f t="shared" si="1"/>
        <v>1563</v>
      </c>
      <c r="E114" s="52"/>
    </row>
    <row r="115" spans="2:5">
      <c r="B115">
        <v>15</v>
      </c>
      <c r="C115">
        <v>64</v>
      </c>
      <c r="D115" t="str">
        <f t="shared" si="1"/>
        <v>1564</v>
      </c>
      <c r="E115" s="52"/>
    </row>
    <row r="116" spans="2:5">
      <c r="B116">
        <v>15</v>
      </c>
      <c r="C116">
        <v>65</v>
      </c>
      <c r="D116" t="str">
        <f t="shared" si="1"/>
        <v>1565</v>
      </c>
      <c r="E116" s="52"/>
    </row>
    <row r="117" spans="2:5">
      <c r="B117">
        <v>16</v>
      </c>
      <c r="C117">
        <v>50</v>
      </c>
      <c r="D117" t="str">
        <f t="shared" si="1"/>
        <v>1650</v>
      </c>
      <c r="E117" s="52"/>
    </row>
    <row r="118" spans="2:5">
      <c r="B118">
        <v>16</v>
      </c>
      <c r="C118">
        <v>51</v>
      </c>
      <c r="D118" t="str">
        <f t="shared" si="1"/>
        <v>1651</v>
      </c>
      <c r="E118" s="52"/>
    </row>
    <row r="119" spans="2:5">
      <c r="B119">
        <v>16</v>
      </c>
      <c r="C119">
        <v>52</v>
      </c>
      <c r="D119" t="str">
        <f t="shared" si="1"/>
        <v>1652</v>
      </c>
      <c r="E119" s="52"/>
    </row>
    <row r="120" spans="2:5">
      <c r="B120">
        <v>16</v>
      </c>
      <c r="C120">
        <v>53</v>
      </c>
      <c r="D120" t="str">
        <f t="shared" si="1"/>
        <v>1653</v>
      </c>
      <c r="E120" s="52"/>
    </row>
    <row r="121" spans="2:5">
      <c r="B121">
        <v>16</v>
      </c>
      <c r="C121">
        <v>54</v>
      </c>
      <c r="D121" t="str">
        <f t="shared" si="1"/>
        <v>1654</v>
      </c>
      <c r="E121" s="52"/>
    </row>
    <row r="122" spans="2:5">
      <c r="B122">
        <v>16</v>
      </c>
      <c r="C122">
        <v>55</v>
      </c>
      <c r="D122" t="str">
        <f t="shared" si="1"/>
        <v>1655</v>
      </c>
      <c r="E122" s="52"/>
    </row>
    <row r="123" spans="2:5">
      <c r="B123">
        <v>16</v>
      </c>
      <c r="C123">
        <v>56</v>
      </c>
      <c r="D123" t="str">
        <f t="shared" si="1"/>
        <v>1656</v>
      </c>
      <c r="E123" s="52"/>
    </row>
    <row r="124" spans="2:5">
      <c r="B124">
        <v>16</v>
      </c>
      <c r="C124">
        <v>57</v>
      </c>
      <c r="D124" t="str">
        <f t="shared" si="1"/>
        <v>1657</v>
      </c>
      <c r="E124" s="52"/>
    </row>
    <row r="125" spans="2:5">
      <c r="B125">
        <v>16</v>
      </c>
      <c r="C125">
        <v>58</v>
      </c>
      <c r="D125" t="str">
        <f t="shared" si="1"/>
        <v>1658</v>
      </c>
      <c r="E125" s="52"/>
    </row>
    <row r="126" spans="2:5">
      <c r="B126">
        <v>16</v>
      </c>
      <c r="C126">
        <v>59</v>
      </c>
      <c r="D126" t="str">
        <f t="shared" si="1"/>
        <v>1659</v>
      </c>
      <c r="E126" s="52"/>
    </row>
    <row r="127" spans="2:5">
      <c r="B127">
        <v>16</v>
      </c>
      <c r="C127">
        <v>60</v>
      </c>
      <c r="D127" t="str">
        <f t="shared" si="1"/>
        <v>1660</v>
      </c>
      <c r="E127" s="52"/>
    </row>
    <row r="128" spans="2:5">
      <c r="B128">
        <v>16</v>
      </c>
      <c r="C128">
        <v>61</v>
      </c>
      <c r="D128" t="str">
        <f t="shared" si="1"/>
        <v>1661</v>
      </c>
      <c r="E128" s="52"/>
    </row>
    <row r="129" spans="2:5">
      <c r="B129">
        <v>16</v>
      </c>
      <c r="C129">
        <v>62</v>
      </c>
      <c r="D129" t="str">
        <f t="shared" si="1"/>
        <v>1662</v>
      </c>
      <c r="E129" s="52"/>
    </row>
    <row r="130" spans="2:5">
      <c r="B130">
        <v>16</v>
      </c>
      <c r="C130">
        <v>63</v>
      </c>
      <c r="D130" t="str">
        <f t="shared" si="1"/>
        <v>1663</v>
      </c>
      <c r="E130" s="52"/>
    </row>
    <row r="131" spans="2:5">
      <c r="B131">
        <v>16</v>
      </c>
      <c r="C131">
        <v>64</v>
      </c>
      <c r="D131" t="str">
        <f t="shared" si="1"/>
        <v>1664</v>
      </c>
      <c r="E131" s="52"/>
    </row>
    <row r="132" spans="2:5">
      <c r="B132">
        <v>16</v>
      </c>
      <c r="C132">
        <v>65</v>
      </c>
      <c r="D132" t="str">
        <f t="shared" si="1"/>
        <v>1665</v>
      </c>
      <c r="E132" s="52"/>
    </row>
    <row r="133" spans="2:5">
      <c r="B133">
        <v>17</v>
      </c>
      <c r="C133">
        <v>50</v>
      </c>
      <c r="D133" t="str">
        <f t="shared" si="1"/>
        <v>1750</v>
      </c>
      <c r="E133" s="52"/>
    </row>
    <row r="134" spans="2:5">
      <c r="B134">
        <v>17</v>
      </c>
      <c r="C134">
        <v>51</v>
      </c>
      <c r="D134" t="str">
        <f t="shared" si="1"/>
        <v>1751</v>
      </c>
      <c r="E134" s="52"/>
    </row>
    <row r="135" spans="2:5">
      <c r="B135">
        <v>17</v>
      </c>
      <c r="C135">
        <v>52</v>
      </c>
      <c r="D135" t="str">
        <f t="shared" si="1"/>
        <v>1752</v>
      </c>
      <c r="E135" s="52"/>
    </row>
    <row r="136" spans="2:5">
      <c r="B136">
        <v>17</v>
      </c>
      <c r="C136">
        <v>53</v>
      </c>
      <c r="D136" t="str">
        <f t="shared" si="1"/>
        <v>1753</v>
      </c>
      <c r="E136" s="52"/>
    </row>
    <row r="137" spans="2:5">
      <c r="B137">
        <v>17</v>
      </c>
      <c r="C137">
        <v>54</v>
      </c>
      <c r="D137" t="str">
        <f t="shared" si="1"/>
        <v>1754</v>
      </c>
      <c r="E137" s="52"/>
    </row>
    <row r="138" spans="2:5">
      <c r="B138">
        <v>17</v>
      </c>
      <c r="C138">
        <v>55</v>
      </c>
      <c r="D138" t="str">
        <f t="shared" si="1"/>
        <v>1755</v>
      </c>
      <c r="E138" s="52"/>
    </row>
    <row r="139" spans="2:5">
      <c r="B139">
        <v>17</v>
      </c>
      <c r="C139">
        <v>56</v>
      </c>
      <c r="D139" t="str">
        <f t="shared" si="1"/>
        <v>1756</v>
      </c>
      <c r="E139" s="52"/>
    </row>
    <row r="140" spans="2:5">
      <c r="B140">
        <v>17</v>
      </c>
      <c r="C140">
        <v>57</v>
      </c>
      <c r="D140" t="str">
        <f t="shared" si="1"/>
        <v>1757</v>
      </c>
      <c r="E140" s="52"/>
    </row>
    <row r="141" spans="2:5">
      <c r="B141">
        <v>17</v>
      </c>
      <c r="C141">
        <v>58</v>
      </c>
      <c r="D141" t="str">
        <f t="shared" si="1"/>
        <v>1758</v>
      </c>
      <c r="E141" s="52"/>
    </row>
    <row r="142" spans="2:5">
      <c r="B142">
        <v>17</v>
      </c>
      <c r="C142">
        <v>59</v>
      </c>
      <c r="D142" t="str">
        <f t="shared" si="1"/>
        <v>1759</v>
      </c>
      <c r="E142" s="52"/>
    </row>
    <row r="143" spans="2:5">
      <c r="B143">
        <v>17</v>
      </c>
      <c r="C143">
        <v>60</v>
      </c>
      <c r="D143" t="str">
        <f t="shared" si="1"/>
        <v>1760</v>
      </c>
      <c r="E143" s="52"/>
    </row>
    <row r="144" spans="2:5">
      <c r="B144">
        <v>17</v>
      </c>
      <c r="C144">
        <v>61</v>
      </c>
      <c r="D144" t="str">
        <f t="shared" si="1"/>
        <v>1761</v>
      </c>
      <c r="E144" s="52"/>
    </row>
    <row r="145" spans="2:5">
      <c r="B145">
        <v>17</v>
      </c>
      <c r="C145">
        <v>62</v>
      </c>
      <c r="D145" t="str">
        <f t="shared" si="1"/>
        <v>1762</v>
      </c>
      <c r="E145" s="52"/>
    </row>
    <row r="146" spans="2:5">
      <c r="B146">
        <v>17</v>
      </c>
      <c r="C146">
        <v>63</v>
      </c>
      <c r="D146" t="str">
        <f t="shared" si="1"/>
        <v>1763</v>
      </c>
      <c r="E146" s="52"/>
    </row>
    <row r="147" spans="2:5">
      <c r="B147">
        <v>17</v>
      </c>
      <c r="C147">
        <v>64</v>
      </c>
      <c r="D147" t="str">
        <f t="shared" si="1"/>
        <v>1764</v>
      </c>
      <c r="E147" s="52"/>
    </row>
    <row r="148" spans="2:5">
      <c r="B148">
        <v>17</v>
      </c>
      <c r="C148">
        <v>65</v>
      </c>
      <c r="D148" t="str">
        <f t="shared" si="1"/>
        <v>1765</v>
      </c>
      <c r="E148" s="52"/>
    </row>
    <row r="149" spans="2:5">
      <c r="B149">
        <v>18</v>
      </c>
      <c r="C149">
        <v>50</v>
      </c>
      <c r="D149" t="str">
        <f t="shared" si="1"/>
        <v>1850</v>
      </c>
      <c r="E149" s="52"/>
    </row>
    <row r="150" spans="2:5">
      <c r="B150">
        <v>18</v>
      </c>
      <c r="C150">
        <v>51</v>
      </c>
      <c r="D150" t="str">
        <f t="shared" ref="D150:D196" si="2">CONCATENATE(B150,C150)</f>
        <v>1851</v>
      </c>
      <c r="E150" s="52"/>
    </row>
    <row r="151" spans="2:5">
      <c r="B151">
        <v>18</v>
      </c>
      <c r="C151">
        <v>52</v>
      </c>
      <c r="D151" t="str">
        <f t="shared" si="2"/>
        <v>1852</v>
      </c>
      <c r="E151" s="52"/>
    </row>
    <row r="152" spans="2:5">
      <c r="B152">
        <v>18</v>
      </c>
      <c r="C152">
        <v>53</v>
      </c>
      <c r="D152" t="str">
        <f t="shared" si="2"/>
        <v>1853</v>
      </c>
      <c r="E152" s="52"/>
    </row>
    <row r="153" spans="2:5">
      <c r="B153">
        <v>18</v>
      </c>
      <c r="C153">
        <v>54</v>
      </c>
      <c r="D153" t="str">
        <f t="shared" si="2"/>
        <v>1854</v>
      </c>
      <c r="E153" s="52"/>
    </row>
    <row r="154" spans="2:5">
      <c r="B154">
        <v>18</v>
      </c>
      <c r="C154">
        <v>55</v>
      </c>
      <c r="D154" t="str">
        <f t="shared" si="2"/>
        <v>1855</v>
      </c>
      <c r="E154" s="52"/>
    </row>
    <row r="155" spans="2:5">
      <c r="B155">
        <v>18</v>
      </c>
      <c r="C155">
        <v>56</v>
      </c>
      <c r="D155" t="str">
        <f t="shared" si="2"/>
        <v>1856</v>
      </c>
      <c r="E155" s="52"/>
    </row>
    <row r="156" spans="2:5">
      <c r="B156">
        <v>18</v>
      </c>
      <c r="C156">
        <v>57</v>
      </c>
      <c r="D156" t="str">
        <f t="shared" si="2"/>
        <v>1857</v>
      </c>
      <c r="E156" s="52"/>
    </row>
    <row r="157" spans="2:5">
      <c r="B157">
        <v>18</v>
      </c>
      <c r="C157">
        <v>58</v>
      </c>
      <c r="D157" t="str">
        <f t="shared" si="2"/>
        <v>1858</v>
      </c>
      <c r="E157" s="52"/>
    </row>
    <row r="158" spans="2:5">
      <c r="B158">
        <v>18</v>
      </c>
      <c r="C158">
        <v>59</v>
      </c>
      <c r="D158" t="str">
        <f t="shared" si="2"/>
        <v>1859</v>
      </c>
      <c r="E158" s="52"/>
    </row>
    <row r="159" spans="2:5">
      <c r="B159">
        <v>18</v>
      </c>
      <c r="C159">
        <v>60</v>
      </c>
      <c r="D159" t="str">
        <f t="shared" si="2"/>
        <v>1860</v>
      </c>
      <c r="E159" s="52"/>
    </row>
    <row r="160" spans="2:5">
      <c r="B160">
        <v>18</v>
      </c>
      <c r="C160">
        <v>61</v>
      </c>
      <c r="D160" t="str">
        <f t="shared" si="2"/>
        <v>1861</v>
      </c>
      <c r="E160" s="52"/>
    </row>
    <row r="161" spans="2:5">
      <c r="B161">
        <v>18</v>
      </c>
      <c r="C161">
        <v>62</v>
      </c>
      <c r="D161" t="str">
        <f t="shared" si="2"/>
        <v>1862</v>
      </c>
      <c r="E161" s="52"/>
    </row>
    <row r="162" spans="2:5">
      <c r="B162">
        <v>18</v>
      </c>
      <c r="C162">
        <v>63</v>
      </c>
      <c r="D162" t="str">
        <f t="shared" si="2"/>
        <v>1863</v>
      </c>
      <c r="E162" s="52"/>
    </row>
    <row r="163" spans="2:5">
      <c r="B163">
        <v>18</v>
      </c>
      <c r="C163">
        <v>64</v>
      </c>
      <c r="D163" t="str">
        <f t="shared" si="2"/>
        <v>1864</v>
      </c>
      <c r="E163" s="52"/>
    </row>
    <row r="164" spans="2:5">
      <c r="B164">
        <v>18</v>
      </c>
      <c r="C164">
        <v>65</v>
      </c>
      <c r="D164" t="str">
        <f t="shared" si="2"/>
        <v>1865</v>
      </c>
      <c r="E164" s="52"/>
    </row>
    <row r="165" spans="2:5">
      <c r="B165">
        <v>19</v>
      </c>
      <c r="C165">
        <v>50</v>
      </c>
      <c r="D165" t="str">
        <f t="shared" si="2"/>
        <v>1950</v>
      </c>
      <c r="E165" s="52"/>
    </row>
    <row r="166" spans="2:5">
      <c r="B166">
        <v>19</v>
      </c>
      <c r="C166">
        <v>51</v>
      </c>
      <c r="D166" t="str">
        <f t="shared" si="2"/>
        <v>1951</v>
      </c>
      <c r="E166" s="52"/>
    </row>
    <row r="167" spans="2:5">
      <c r="B167">
        <v>19</v>
      </c>
      <c r="C167">
        <v>52</v>
      </c>
      <c r="D167" t="str">
        <f t="shared" si="2"/>
        <v>1952</v>
      </c>
      <c r="E167" s="52"/>
    </row>
    <row r="168" spans="2:5">
      <c r="B168">
        <v>19</v>
      </c>
      <c r="C168">
        <v>53</v>
      </c>
      <c r="D168" t="str">
        <f t="shared" si="2"/>
        <v>1953</v>
      </c>
      <c r="E168" s="52"/>
    </row>
    <row r="169" spans="2:5">
      <c r="B169">
        <v>19</v>
      </c>
      <c r="C169">
        <v>54</v>
      </c>
      <c r="D169" t="str">
        <f t="shared" si="2"/>
        <v>1954</v>
      </c>
      <c r="E169" s="52"/>
    </row>
    <row r="170" spans="2:5">
      <c r="B170">
        <v>19</v>
      </c>
      <c r="C170">
        <v>55</v>
      </c>
      <c r="D170" t="str">
        <f t="shared" si="2"/>
        <v>1955</v>
      </c>
      <c r="E170" s="52"/>
    </row>
    <row r="171" spans="2:5">
      <c r="B171">
        <v>19</v>
      </c>
      <c r="C171">
        <v>56</v>
      </c>
      <c r="D171" t="str">
        <f t="shared" si="2"/>
        <v>1956</v>
      </c>
      <c r="E171" s="52"/>
    </row>
    <row r="172" spans="2:5">
      <c r="B172">
        <v>19</v>
      </c>
      <c r="C172">
        <v>57</v>
      </c>
      <c r="D172" t="str">
        <f t="shared" si="2"/>
        <v>1957</v>
      </c>
      <c r="E172" s="52"/>
    </row>
    <row r="173" spans="2:5">
      <c r="B173">
        <v>19</v>
      </c>
      <c r="C173">
        <v>58</v>
      </c>
      <c r="D173" t="str">
        <f t="shared" si="2"/>
        <v>1958</v>
      </c>
      <c r="E173" s="52"/>
    </row>
    <row r="174" spans="2:5">
      <c r="B174">
        <v>19</v>
      </c>
      <c r="C174">
        <v>59</v>
      </c>
      <c r="D174" t="str">
        <f t="shared" si="2"/>
        <v>1959</v>
      </c>
      <c r="E174" s="52"/>
    </row>
    <row r="175" spans="2:5">
      <c r="B175">
        <v>19</v>
      </c>
      <c r="C175">
        <v>60</v>
      </c>
      <c r="D175" t="str">
        <f t="shared" si="2"/>
        <v>1960</v>
      </c>
      <c r="E175" s="52"/>
    </row>
    <row r="176" spans="2:5">
      <c r="B176">
        <v>19</v>
      </c>
      <c r="C176">
        <v>61</v>
      </c>
      <c r="D176" t="str">
        <f t="shared" si="2"/>
        <v>1961</v>
      </c>
      <c r="E176" s="52"/>
    </row>
    <row r="177" spans="2:5">
      <c r="B177">
        <v>19</v>
      </c>
      <c r="C177">
        <v>62</v>
      </c>
      <c r="D177" t="str">
        <f t="shared" si="2"/>
        <v>1962</v>
      </c>
      <c r="E177" s="52"/>
    </row>
    <row r="178" spans="2:5">
      <c r="B178">
        <v>19</v>
      </c>
      <c r="C178">
        <v>63</v>
      </c>
      <c r="D178" t="str">
        <f t="shared" si="2"/>
        <v>1963</v>
      </c>
      <c r="E178" s="52"/>
    </row>
    <row r="179" spans="2:5">
      <c r="B179">
        <v>19</v>
      </c>
      <c r="C179">
        <v>64</v>
      </c>
      <c r="D179" t="str">
        <f t="shared" si="2"/>
        <v>1964</v>
      </c>
      <c r="E179" s="52"/>
    </row>
    <row r="180" spans="2:5">
      <c r="B180">
        <v>19</v>
      </c>
      <c r="C180">
        <v>65</v>
      </c>
      <c r="D180" t="str">
        <f t="shared" si="2"/>
        <v>1965</v>
      </c>
      <c r="E180" s="52"/>
    </row>
    <row r="181" spans="2:5">
      <c r="B181">
        <v>20</v>
      </c>
      <c r="C181">
        <v>50</v>
      </c>
      <c r="D181" t="str">
        <f t="shared" si="2"/>
        <v>2050</v>
      </c>
      <c r="E181" s="52"/>
    </row>
    <row r="182" spans="2:5">
      <c r="B182">
        <v>20</v>
      </c>
      <c r="C182">
        <v>51</v>
      </c>
      <c r="D182" t="str">
        <f t="shared" si="2"/>
        <v>2051</v>
      </c>
      <c r="E182" s="52"/>
    </row>
    <row r="183" spans="2:5">
      <c r="B183">
        <v>20</v>
      </c>
      <c r="C183">
        <v>52</v>
      </c>
      <c r="D183" t="str">
        <f t="shared" si="2"/>
        <v>2052</v>
      </c>
      <c r="E183" s="52"/>
    </row>
    <row r="184" spans="2:5">
      <c r="B184">
        <v>20</v>
      </c>
      <c r="C184">
        <v>53</v>
      </c>
      <c r="D184" t="str">
        <f t="shared" si="2"/>
        <v>2053</v>
      </c>
      <c r="E184" s="52"/>
    </row>
    <row r="185" spans="2:5">
      <c r="B185">
        <v>20</v>
      </c>
      <c r="C185">
        <v>54</v>
      </c>
      <c r="D185" t="str">
        <f t="shared" si="2"/>
        <v>2054</v>
      </c>
      <c r="E185" s="52"/>
    </row>
    <row r="186" spans="2:5">
      <c r="B186">
        <v>20</v>
      </c>
      <c r="C186">
        <v>55</v>
      </c>
      <c r="D186" t="str">
        <f t="shared" si="2"/>
        <v>2055</v>
      </c>
      <c r="E186" s="52"/>
    </row>
    <row r="187" spans="2:5">
      <c r="B187">
        <v>20</v>
      </c>
      <c r="C187">
        <v>56</v>
      </c>
      <c r="D187" t="str">
        <f t="shared" si="2"/>
        <v>2056</v>
      </c>
      <c r="E187" s="52"/>
    </row>
    <row r="188" spans="2:5">
      <c r="B188">
        <v>20</v>
      </c>
      <c r="C188">
        <v>57</v>
      </c>
      <c r="D188" t="str">
        <f t="shared" si="2"/>
        <v>2057</v>
      </c>
      <c r="E188" s="52"/>
    </row>
    <row r="189" spans="2:5">
      <c r="B189">
        <v>20</v>
      </c>
      <c r="C189">
        <v>58</v>
      </c>
      <c r="D189" t="str">
        <f t="shared" si="2"/>
        <v>2058</v>
      </c>
      <c r="E189" s="52"/>
    </row>
    <row r="190" spans="2:5">
      <c r="B190">
        <v>20</v>
      </c>
      <c r="C190">
        <v>59</v>
      </c>
      <c r="D190" t="str">
        <f t="shared" si="2"/>
        <v>2059</v>
      </c>
      <c r="E190" s="52"/>
    </row>
    <row r="191" spans="2:5">
      <c r="B191">
        <v>20</v>
      </c>
      <c r="C191">
        <v>60</v>
      </c>
      <c r="D191" t="str">
        <f t="shared" si="2"/>
        <v>2060</v>
      </c>
      <c r="E191" s="52"/>
    </row>
    <row r="192" spans="2:5">
      <c r="B192">
        <v>20</v>
      </c>
      <c r="C192">
        <v>61</v>
      </c>
      <c r="D192" t="str">
        <f t="shared" si="2"/>
        <v>2061</v>
      </c>
      <c r="E192" s="52"/>
    </row>
    <row r="193" spans="2:5">
      <c r="B193">
        <v>20</v>
      </c>
      <c r="C193">
        <v>62</v>
      </c>
      <c r="D193" t="str">
        <f t="shared" si="2"/>
        <v>2062</v>
      </c>
      <c r="E193" s="52"/>
    </row>
    <row r="194" spans="2:5">
      <c r="B194">
        <v>20</v>
      </c>
      <c r="C194">
        <v>63</v>
      </c>
      <c r="D194" t="str">
        <f t="shared" si="2"/>
        <v>2063</v>
      </c>
      <c r="E194" s="52"/>
    </row>
    <row r="195" spans="2:5">
      <c r="B195">
        <v>20</v>
      </c>
      <c r="C195">
        <v>64</v>
      </c>
      <c r="D195" t="str">
        <f t="shared" si="2"/>
        <v>2064</v>
      </c>
      <c r="E195" s="52"/>
    </row>
    <row r="196" spans="2:5">
      <c r="B196">
        <v>20</v>
      </c>
      <c r="C196">
        <v>65</v>
      </c>
      <c r="D196" t="str">
        <f t="shared" si="2"/>
        <v>2065</v>
      </c>
      <c r="E196" s="5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Medical, Dental Estimator</vt:lpstr>
      <vt:lpstr>Medical Plan Comparison Chart</vt:lpstr>
      <vt:lpstr>G3</vt:lpstr>
      <vt:lpstr>Eligibility_Group</vt:lpstr>
      <vt:lpstr>EligibilityGroups</vt:lpstr>
      <vt:lpstr>Plan_Names</vt:lpstr>
      <vt:lpstr>'Medical Plan Comparison Chart'!Print_Area</vt:lpstr>
      <vt:lpstr>'Medical, Dental Estimator'!Print_Area</vt:lpstr>
    </vt:vector>
  </TitlesOfParts>
  <Company>UC Davis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Guerren Solbach</dc:creator>
  <cp:lastModifiedBy>Guerren Solbach</cp:lastModifiedBy>
  <cp:lastPrinted>2024-02-05T23:53:28Z</cp:lastPrinted>
  <dcterms:created xsi:type="dcterms:W3CDTF">2017-10-19T21:26:19Z</dcterms:created>
  <dcterms:modified xsi:type="dcterms:W3CDTF">2024-02-05T23:54:25Z</dcterms:modified>
</cp:coreProperties>
</file>