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zsolbac\Documents\Excel\"/>
    </mc:Choice>
  </mc:AlternateContent>
  <xr:revisionPtr revIDLastSave="0" documentId="13_ncr:1_{8031773E-8AD7-45A2-94FC-1E0A9F715328}" xr6:coauthVersionLast="47" xr6:coauthVersionMax="47" xr10:uidLastSave="{00000000-0000-0000-0000-000000000000}"/>
  <workbookProtection lockStructure="1"/>
  <bookViews>
    <workbookView xWindow="-120" yWindow="-120" windowWidth="29040" windowHeight="15720" xr2:uid="{00000000-000D-0000-FFFF-FFFF00000000}"/>
  </bookViews>
  <sheets>
    <sheet name="Medical, Dental Estimator" sheetId="1" r:id="rId1"/>
    <sheet name="Medical Plan Comparison Chart" sheetId="2" r:id="rId2"/>
    <sheet name="G3" sheetId="3" state="hidden" r:id="rId3"/>
  </sheets>
  <definedNames>
    <definedName name="Eligibility_Group">'Medical, Dental Estimator'!$D$56:$D$57</definedName>
    <definedName name="EligibilityGroups">'Medical, Dental Estimator'!$D$55:$D$57</definedName>
    <definedName name="Plan_Names">'Medical, Dental Estimator'!$G$60:$G$70</definedName>
    <definedName name="_xlnm.Print_Area" localSheetId="1">'Medical Plan Comparison Chart'!$A$1:$R$36</definedName>
    <definedName name="_xlnm.Print_Area" localSheetId="0">'Medical, Dental Estimator'!$A$1:$J$49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H19" i="1" s="1"/>
  <c r="B59" i="2"/>
  <c r="D79" i="1" l="1"/>
  <c r="B65" i="2" s="1"/>
  <c r="D78" i="1"/>
  <c r="B64" i="2" s="1"/>
  <c r="D77" i="1"/>
  <c r="B63" i="2" s="1"/>
  <c r="D76" i="1"/>
  <c r="B62" i="2" s="1"/>
  <c r="D75" i="1"/>
  <c r="B61" i="2" s="1"/>
  <c r="D74" i="1"/>
  <c r="B60" i="2" s="1"/>
  <c r="J190" i="2" l="1"/>
  <c r="J186" i="2"/>
  <c r="J185" i="2"/>
  <c r="H190" i="2"/>
  <c r="H186" i="2"/>
  <c r="H185" i="2"/>
  <c r="M15" i="1" l="1"/>
  <c r="M17" i="1" s="1"/>
  <c r="I15" i="1" l="1"/>
  <c r="H15"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5" i="1" l="1"/>
  <c r="H18" i="1" l="1"/>
  <c r="I18" i="1" s="1"/>
  <c r="I19" i="1" s="1"/>
  <c r="J32" i="1"/>
  <c r="D32" i="1" s="1"/>
  <c r="J31" i="1"/>
  <c r="D31" i="1" s="1"/>
  <c r="J30" i="1"/>
  <c r="D30" i="1" s="1"/>
  <c r="J29" i="1"/>
  <c r="D29" i="1" s="1"/>
  <c r="J28" i="1"/>
  <c r="D28" i="1" s="1"/>
  <c r="J27" i="1"/>
  <c r="D27" i="1" s="1"/>
  <c r="J26" i="1"/>
  <c r="E26" i="1" s="1"/>
  <c r="J25" i="1"/>
  <c r="E25" i="1" s="1"/>
  <c r="J24" i="1"/>
  <c r="D24" i="1" s="1"/>
  <c r="J23" i="1"/>
  <c r="E23" i="1" s="1"/>
  <c r="J22" i="1"/>
  <c r="E22" i="1" s="1"/>
  <c r="L18" i="1" l="1"/>
  <c r="G4" i="2"/>
  <c r="D25" i="1"/>
  <c r="E29" i="1"/>
  <c r="E24" i="1"/>
  <c r="E30" i="1"/>
  <c r="E27" i="1"/>
  <c r="E32" i="1"/>
  <c r="E28" i="1"/>
  <c r="D26" i="1"/>
  <c r="D23" i="1"/>
  <c r="E31" i="1"/>
  <c r="D22" i="1"/>
  <c r="D30" i="2" l="1"/>
  <c r="D29" i="2" s="1"/>
  <c r="E29" i="2" s="1"/>
  <c r="Q18" i="2"/>
  <c r="Q17" i="2" s="1"/>
  <c r="R17" i="2" s="1"/>
  <c r="Q28" i="2"/>
  <c r="Q27" i="2" s="1"/>
  <c r="R27" i="2" s="1"/>
  <c r="Q20" i="2"/>
  <c r="Q19" i="2" s="1"/>
  <c r="R19" i="2" s="1"/>
  <c r="F23" i="1"/>
  <c r="H23" i="1" s="1"/>
  <c r="F22" i="1"/>
  <c r="H22"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30" i="1"/>
  <c r="H30" i="1" s="1"/>
  <c r="I30" i="1" s="1"/>
  <c r="F28" i="1"/>
  <c r="H28" i="1" s="1"/>
  <c r="I28" i="1" s="1"/>
  <c r="F24" i="1"/>
  <c r="H24" i="1" s="1"/>
  <c r="F25" i="1"/>
  <c r="H25" i="1" s="1"/>
  <c r="F31" i="1"/>
  <c r="H31" i="1" s="1"/>
  <c r="I31" i="1" s="1"/>
  <c r="M18" i="2"/>
  <c r="M17" i="2" s="1"/>
  <c r="N17" i="2" s="1"/>
  <c r="F26" i="2"/>
  <c r="F25" i="2" s="1"/>
  <c r="G25" i="2" s="1"/>
  <c r="D18" i="2"/>
  <c r="D17" i="2" s="1"/>
  <c r="E17" i="2" s="1"/>
  <c r="F27" i="1"/>
  <c r="H27" i="1" s="1"/>
  <c r="I27"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6" i="1"/>
  <c r="H26" i="1" s="1"/>
  <c r="I26" i="1" s="1"/>
  <c r="O20" i="2"/>
  <c r="O19" i="2" s="1"/>
  <c r="P19" i="2" s="1"/>
  <c r="K18" i="2"/>
  <c r="K17" i="2" s="1"/>
  <c r="L17" i="2" s="1"/>
  <c r="F29" i="1"/>
  <c r="H29" i="1" s="1"/>
  <c r="I29" i="1" s="1"/>
  <c r="F24" i="2"/>
  <c r="F23" i="2" s="1"/>
  <c r="G23" i="2" s="1"/>
  <c r="F32" i="1"/>
  <c r="H32" i="1" s="1"/>
  <c r="I32"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<sst xmlns="http://schemas.openxmlformats.org/spreadsheetml/2006/main" count="607" uniqueCount="259">
  <si>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</si>
  <si>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</si>
  <si>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</si>
  <si>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</si>
  <si>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</si>
  <si>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</si>
  <si>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</si>
  <si>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</si>
  <si>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</si>
  <si>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</si>
  <si>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</si>
  <si>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</si>
  <si>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</si>
  <si>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</si>
  <si>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</si>
  <si>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</si>
  <si>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</si>
  <si>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</si>
  <si>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</si>
  <si>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</si>
  <si>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</si>
  <si>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</si>
  <si>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</si>
  <si>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</si>
  <si>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</si>
  <si>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</si>
  <si>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</si>
  <si>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</si>
  <si>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</si>
  <si>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</si>
  <si>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</si>
  <si>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</si>
  <si>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</si>
  <si>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</si>
  <si>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</si>
  <si>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</si>
  <si>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</si>
  <si>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</si>
  <si>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</si>
  <si>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</si>
  <si>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</si>
  <si>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</si>
  <si>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</si>
  <si>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</si>
  <si>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</si>
  <si>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</si>
  <si>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</si>
  <si>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</si>
  <si>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</si>
  <si>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</si>
  <si>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</si>
  <si>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</si>
  <si>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</si>
  <si>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</si>
  <si>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</si>
  <si>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</si>
  <si>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</si>
  <si>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</si>
  <si>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</si>
  <si>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</si>
  <si>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</si>
  <si>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</si>
  <si>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</si>
  <si>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</si>
  <si>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</si>
  <si>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</si>
  <si>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</si>
  <si>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</si>
  <si>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</si>
  <si>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</si>
  <si>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</si>
  <si>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</si>
  <si>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</si>
  <si>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</si>
  <si>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</si>
  <si>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</si>
  <si>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</si>
  <si>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</si>
  <si>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</si>
  <si>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</si>
  <si>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</si>
  <si>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</si>
  <si>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</si>
  <si>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</si>
  <si>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</si>
  <si>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</si>
  <si>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</si>
  <si>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</si>
  <si>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</si>
  <si>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</si>
  <si>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</si>
  <si>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</si>
  <si>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</si>
  <si>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</si>
  <si>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</si>
  <si>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</si>
  <si>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</si>
  <si>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</si>
  <si>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</si>
  <si>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</si>
  <si>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</si>
  <si>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</si>
  <si>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</si>
  <si>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</si>
  <si>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</si>
  <si>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</si>
  <si>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</si>
  <si>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</si>
  <si>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</si>
  <si>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</si>
  <si>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</si>
  <si>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</si>
  <si>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</si>
  <si>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</si>
  <si>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</si>
  <si>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</si>
  <si>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</si>
  <si>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</si>
  <si>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</si>
  <si>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</si>
  <si>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</si>
  <si>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</si>
  <si>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</si>
  <si>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</si>
  <si>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Rates based upon:</t>
  </si>
  <si>
    <t>years of UCRP service credit</t>
  </si>
  <si>
    <t>UC contribution toward medical/dental coverage:</t>
  </si>
  <si>
    <t>Years of UCRP service credit at retirement</t>
  </si>
  <si>
    <t>&lt;10?:</t>
  </si>
  <si>
    <t>vvAge+Svc 75?vv</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</si>
  <si>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</si>
  <si>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</si>
  <si>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</si>
  <si>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</si>
  <si>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</si>
  <si>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</si>
  <si>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</si>
  <si>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</si>
  <si>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</si>
  <si>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</si>
  <si>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</si>
  <si>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</si>
  <si>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</si>
  <si>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</si>
  <si>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</si>
  <si>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</si>
  <si>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</si>
  <si>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</si>
  <si>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</si>
  <si>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</si>
  <si>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</si>
  <si>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</si>
  <si>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</si>
  <si>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</si>
  <si>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</si>
  <si>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</si>
  <si>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</si>
  <si>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</si>
  <si>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</si>
  <si>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</si>
  <si>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</si>
  <si>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</si>
  <si>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</si>
  <si>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</si>
  <si>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</si>
  <si>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</si>
  <si>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</si>
  <si>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</si>
  <si>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</si>
  <si>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</si>
  <si>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</si>
  <si>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</si>
  <si>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</si>
  <si>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</si>
  <si>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</si>
  <si>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</si>
  <si>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</si>
  <si>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</si>
  <si>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</si>
  <si>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</si>
  <si>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</si>
  <si>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</si>
  <si>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</si>
  <si>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</si>
  <si>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</si>
  <si>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</si>
  <si>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</si>
  <si>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</si>
  <si>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</si>
  <si>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</si>
  <si>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</si>
  <si>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</si>
  <si>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</si>
  <si>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</si>
  <si>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</si>
  <si>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</si>
  <si>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</si>
  <si>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</si>
  <si>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</si>
  <si>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</si>
  <si>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</si>
  <si>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</si>
  <si>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</si>
  <si>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</si>
  <si>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</si>
  <si>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</si>
  <si>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</si>
  <si>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</si>
  <si>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</si>
  <si>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</si>
  <si>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</si>
  <si>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</si>
  <si>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</si>
  <si>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</si>
  <si>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</si>
  <si>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</si>
  <si>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</si>
  <si>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</si>
  <si>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</si>
  <si>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</si>
  <si>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</si>
  <si>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</si>
  <si>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</si>
  <si>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</si>
  <si>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</si>
  <si>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</si>
  <si>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</si>
  <si>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</si>
  <si>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</si>
  <si>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</si>
  <si>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</si>
  <si>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</si>
  <si>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</si>
  <si>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</si>
  <si>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</si>
  <si>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</si>
  <si>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</si>
  <si>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</si>
  <si>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The primary intent of this insurance premium estimator is for those planning for retirement, or those who are already retired, to estimate their costs and UC’s contribution towards retiree medical and dental insurance premiums.
This insurance premium calculator is based upon information you input into the calculator, including your UCRP and/or Savings Choice service credit and your retiree health group. The calculator may not provide accurate premium rates in all circumstances. The estimate generated has been prepared to model a retirement scenario. It includes assumptions about your service credit, retiree health group, and other figures that may impact the premium amount that you may pay at retirement. It is based upon published rate schedules that may change between the date the estimate is generated and the date you retire. Any changes in your appointment, service credit, retiree health group or rate schedules may impact your actual insurance premium. The estimate generated is not a guaranteed premium rate and UC makes no representations that they will honor the estimate generated. Additional requirements, limitations and exclusions may apply.
The benefits of all employees, retirees, and plan beneficiaries are subject to change or termination at the time of contract renewal or at any other time by the University or other governing authorities. The University also reserves the right to determine new premiums, employer contributions and monthly costs at any time. Health and welfare benefits are not accrued or vested benefit entitlements. UC’s contribution toward the monthly cost of the coverage is determined by UC and may change or stop altogether, and may be affected by the state of California’s annual budget appropriation.</t>
  </si>
  <si>
    <r>
      <t xml:space="preserve">CORE/
UC Medicare PPO
</t>
    </r>
    <r>
      <rPr>
        <sz val="8"/>
        <color rgb="FF002855"/>
        <rFont val="Calibri"/>
        <family val="2"/>
      </rPr>
      <t xml:space="preserve">(Anthem Blue Cross)
</t>
    </r>
    <r>
      <rPr>
        <sz val="8"/>
        <color rgb="FF002855"/>
        <rFont val="Calibri"/>
        <family val="2"/>
      </rPr>
      <t>PPO/Medicare Supplement 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</si>
  <si>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</si>
  <si>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Medicare Supplement 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</si>
  <si>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Medicare Supplement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</si>
  <si>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PPO/Medicare Supplement PPO</t>
    </r>
  </si>
  <si>
    <r>
      <t xml:space="preserve">UC Health Savings Plan </t>
    </r>
    <r>
      <rPr>
        <sz val="8"/>
        <color rgb="FF002855"/>
        <rFont val="Calibri"/>
        <family val="2"/>
      </rPr>
      <t>(Anthem BC)
PPO
with HSA</t>
    </r>
  </si>
  <si>
    <t>2024 University of California Retiree Health Plan Premium Estimator*</t>
  </si>
  <si>
    <t>2024 University of California Retiree Medical Plan Premium Comparison Chart</t>
  </si>
  <si>
    <r>
      <t>Enter the percentage of the UC contribution here:</t>
    </r>
    <r>
      <rPr>
        <sz val="10"/>
        <color indexed="56"/>
        <rFont val="Calibri"/>
        <family val="2"/>
      </rPr>
      <t xml:space="preserve"> </t>
    </r>
  </si>
  <si>
    <r>
      <rPr>
        <b/>
        <u/>
        <sz val="10"/>
        <color rgb="FF002855"/>
        <rFont val="Calibri"/>
        <family val="2"/>
      </rPr>
      <t>OR</t>
    </r>
    <r>
      <rPr>
        <b/>
        <sz val="10"/>
        <color rgb="FF002855"/>
        <rFont val="Calibri"/>
        <family val="2"/>
      </rPr>
      <t>, if unknown, follow Steps 1–4:</t>
    </r>
  </si>
  <si>
    <r>
      <t xml:space="preserve">To compare rates across medical plans, choose the </t>
    </r>
    <r>
      <rPr>
        <b/>
        <i/>
        <sz val="10"/>
        <color rgb="FF002855"/>
        <rFont val="Calibri"/>
        <family val="2"/>
      </rPr>
      <t>Medical Plan Comparison Chart</t>
    </r>
    <r>
      <rPr>
        <i/>
        <sz val="10"/>
        <color rgb="FF002855"/>
        <rFont val="Calibri"/>
        <family val="2"/>
      </rPr>
      <t xml:space="preserve"> tab.</t>
    </r>
  </si>
  <si>
    <t>Joined UCRP before 1990 (Eligibility Group 1)</t>
  </si>
  <si>
    <t>Joined UCRP 1/1/1990–6/30/2013 (Eligibility Group 2)</t>
  </si>
  <si>
    <t>Joined UCRP/rehired on/after 7/1/2013 (Eligibility Group 3)</t>
  </si>
  <si>
    <r>
      <t>Step 4:</t>
    </r>
    <r>
      <rPr>
        <sz val="10"/>
        <color indexed="56"/>
        <rFont val="Calibri"/>
        <family val="2"/>
      </rPr>
      <t xml:space="preserve">  </t>
    </r>
    <r>
      <rPr>
        <i/>
        <sz val="10"/>
        <color indexed="56"/>
        <rFont val="Calibri"/>
        <family val="2"/>
      </rPr>
      <t>Choose a medical or dental plan to see applicable premiums. See UCnet for vision plan premiums.</t>
    </r>
  </si>
  <si>
    <t>Eligibility Group</t>
  </si>
  <si>
    <t>Medical/dental plan</t>
  </si>
  <si>
    <t>Age at retirement (not needed for Group 2 unless &lt;10 years UCRP service credit)</t>
  </si>
  <si>
    <t>%, then proceed to step 4.</t>
  </si>
  <si>
    <r>
      <t>Step 3:</t>
    </r>
    <r>
      <rPr>
        <sz val="10"/>
        <color indexed="56"/>
        <rFont val="Calibri"/>
        <family val="2"/>
      </rPr>
      <t xml:space="preserve">  </t>
    </r>
    <r>
      <rPr>
        <i/>
        <sz val="10"/>
        <color indexed="56"/>
        <rFont val="Calibri"/>
        <family val="2"/>
      </rPr>
      <t>Enter the number of whole years of UC Retirement Plan service credit at retirement. Include sick leave (if 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</si>
</sst>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83">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sz val="10"/>
      <color rgb="FFFFFFFF"/>
      <name val="Calibri"/>
      <family val="2"/>
    </font>
    <font>
      <sz val="9"/>
      <color rgb="FFFFFFFF"/>
      <name val="Calibri"/>
      <family val="2"/>
    </font>
    <font>
      <i/>
      <sz val="9"/>
      <name val="Calibri"/>
      <family val="2"/>
    </font>
    <font>
      <i/>
      <sz val="8"/>
      <color theme="0"/>
      <name val="Calibri"/>
      <family val="2"/>
    </font>
    <font>
      <sz val="10"/>
      <color theme="0"/>
      <name val="Calibri"/>
      <family val="2"/>
      <scheme val="minor"/>
    </font>
    <font>
      <i/>
      <sz val="8"/>
      <name val="Calibri"/>
      <family val="2"/>
    </font>
    <font>
      <sz val="10"/>
      <name val="Arial"/>
      <family val="2"/>
    </font>
    <font>
      <sz val="8"/>
      <name val="TimesNewRomanPS"/>
    </font>
    <font>
      <sz val="8"/>
      <name val="MS Sans Serif"/>
      <family val="2"/>
    </font>
    <font>
      <b/>
      <u/>
      <sz val="10"/>
      <color rgb="FF002855"/>
      <name val="Calibri"/>
      <family val="2"/>
    </font>
    <font>
      <b/>
      <i/>
      <sz val="10"/>
      <color rgb="FF002855"/>
      <name val="Calibri"/>
      <family val="2"/>
    </font>
    <font>
      <b/>
      <sz val="14"/>
      <color rgb="FF3366FF"/>
      <name val="Calibri"/>
      <family val="2"/>
    </font>
    <font>
      <b/>
      <sz val="11"/>
      <color rgb="FFFF00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6">
    <xf numFmtId="0" fontId="0" fillId="0" borderId="0"/>
    <xf numFmtId="0" fontId="20" fillId="0" borderId="0" applyNumberFormat="0" applyFill="0" applyBorder="0" applyAlignment="0" applyProtection="0"/>
    <xf numFmtId="44" fontId="76" fillId="0" borderId="0" applyFont="0" applyFill="0" applyBorder="0" applyAlignment="0" applyProtection="0"/>
    <xf numFmtId="0" fontId="76" fillId="0" borderId="0"/>
    <xf numFmtId="39" fontId="77" fillId="0" borderId="0"/>
    <xf numFmtId="0" fontId="78" fillId="0" borderId="0"/>
  </cellStyleXfs>
  <cellXfs count="203">
    <xf numFmtId="0" fontId="0" fillId="0" borderId="0" xfId="0"/>
    <xf numFmtId="0" fontId="1" fillId="0" borderId="0" xfId="0" applyFont="1"/>
    <xf numFmtId="0" fontId="3" fillId="0" borderId="0" xfId="0" applyFont="1"/>
    <xf numFmtId="49" fontId="4" fillId="0" borderId="0" xfId="0" applyNumberFormat="1" applyFont="1" applyAlignment="1">
      <alignment horizontal="left"/>
    </xf>
    <xf numFmtId="49" fontId="7" fillId="0" borderId="0" xfId="0" applyNumberFormat="1" applyFont="1"/>
    <xf numFmtId="0" fontId="7" fillId="0" borderId="0" xfId="0" applyFo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10" fillId="0" borderId="0" xfId="0" applyFont="1" applyAlignment="1">
      <alignment horizontal="left"/>
    </xf>
    <xf numFmtId="0" fontId="7" fillId="0" borderId="0" xfId="0" applyFont="1" applyAlignment="1">
      <alignment vertical="center"/>
    </xf>
    <xf numFmtId="0" fontId="13" fillId="0" borderId="0" xfId="0" applyFont="1" applyAlignment="1">
      <alignment horizontal="center"/>
    </xf>
    <xf numFmtId="49" fontId="15" fillId="0" borderId="0" xfId="0" applyNumberFormat="1" applyFont="1" applyAlignment="1">
      <alignment horizontal="center"/>
    </xf>
    <xf numFmtId="49" fontId="16" fillId="0" borderId="0" xfId="0" applyNumberFormat="1" applyFont="1"/>
    <xf numFmtId="164" fontId="7" fillId="0" borderId="0" xfId="0" applyNumberFormat="1" applyFont="1"/>
    <xf numFmtId="49" fontId="19" fillId="0" borderId="0" xfId="0" applyNumberFormat="1" applyFont="1"/>
    <xf numFmtId="0" fontId="21" fillId="0" borderId="0" xfId="0" applyFont="1"/>
    <xf numFmtId="49" fontId="22" fillId="0" borderId="0" xfId="0" applyNumberFormat="1" applyFont="1"/>
    <xf numFmtId="0" fontId="23" fillId="0" borderId="0" xfId="0" applyFont="1"/>
    <xf numFmtId="0" fontId="25" fillId="0" borderId="0" xfId="0" applyFont="1"/>
    <xf numFmtId="49" fontId="24" fillId="0" borderId="0" xfId="0" applyNumberFormat="1" applyFont="1"/>
    <xf numFmtId="49" fontId="3" fillId="0" borderId="0" xfId="0" applyNumberFormat="1" applyFont="1"/>
    <xf numFmtId="49" fontId="1" fillId="0" borderId="0" xfId="0" applyNumberFormat="1" applyFont="1"/>
    <xf numFmtId="49" fontId="36" fillId="0" borderId="0" xfId="0" applyNumberFormat="1" applyFont="1" applyAlignment="1">
      <alignment horizontal="center" vertical="center"/>
    </xf>
    <xf numFmtId="49" fontId="7" fillId="0" borderId="0" xfId="0" applyNumberFormat="1" applyFont="1" applyAlignment="1">
      <alignment horizontal="left" vertical="center"/>
    </xf>
    <xf numFmtId="9" fontId="28" fillId="0" borderId="0" xfId="0" applyNumberFormat="1" applyFont="1" applyAlignment="1">
      <alignment horizontal="center" vertical="center"/>
    </xf>
    <xf numFmtId="49" fontId="26" fillId="0" borderId="0" xfId="0" applyNumberFormat="1" applyFont="1" applyAlignment="1">
      <alignment horizontal="left"/>
    </xf>
    <xf numFmtId="0" fontId="24" fillId="0" borderId="0" xfId="0" applyFont="1"/>
    <xf numFmtId="0" fontId="1" fillId="0" borderId="24" xfId="0" applyFont="1" applyBorder="1"/>
    <xf numFmtId="0" fontId="29" fillId="0" borderId="0" xfId="0" applyFont="1" applyAlignment="1">
      <alignment horizontal="center" vertical="center" wrapText="1"/>
    </xf>
    <xf numFmtId="0" fontId="30" fillId="0" borderId="2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49" fontId="26" fillId="0" borderId="29" xfId="0" applyNumberFormat="1" applyFont="1" applyBorder="1"/>
    <xf numFmtId="0" fontId="24" fillId="0" borderId="0" xfId="0" applyFont="1" applyAlignment="1">
      <alignment vertical="center"/>
    </xf>
    <xf numFmtId="49" fontId="27" fillId="0" borderId="24" xfId="0" applyNumberFormat="1" applyFont="1" applyBorder="1"/>
    <xf numFmtId="49" fontId="31" fillId="0" borderId="0" xfId="0" applyNumberFormat="1" applyFont="1" applyAlignment="1">
      <alignment horizontal="center"/>
    </xf>
    <xf numFmtId="49" fontId="32" fillId="0" borderId="0" xfId="0" applyNumberFormat="1" applyFont="1"/>
    <xf numFmtId="164" fontId="32" fillId="0" borderId="0" xfId="0" applyNumberFormat="1" applyFont="1"/>
    <xf numFmtId="0" fontId="32" fillId="0" borderId="0" xfId="0" applyFont="1"/>
    <xf numFmtId="0" fontId="34" fillId="0" borderId="0" xfId="0" applyFont="1"/>
    <xf numFmtId="0" fontId="33" fillId="0" borderId="0" xfId="0" applyFont="1"/>
    <xf numFmtId="49" fontId="35" fillId="0" borderId="0" xfId="0" applyNumberFormat="1" applyFont="1"/>
    <xf numFmtId="0" fontId="38" fillId="0" borderId="35" xfId="0" applyFont="1" applyBorder="1" applyAlignment="1">
      <alignment horizontal="center" vertical="center" wrapText="1"/>
    </xf>
    <xf numFmtId="0" fontId="41" fillId="0" borderId="0" xfId="0" applyFont="1"/>
    <xf numFmtId="49" fontId="1" fillId="0" borderId="0" xfId="0" applyNumberFormat="1" applyFont="1" applyAlignment="1">
      <alignment vertical="center"/>
    </xf>
    <xf numFmtId="49" fontId="9" fillId="0" borderId="0" xfId="0" applyNumberFormat="1" applyFont="1"/>
    <xf numFmtId="49" fontId="12" fillId="0" borderId="0" xfId="0" applyNumberFormat="1" applyFont="1" applyAlignment="1">
      <alignment horizontal="right"/>
    </xf>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1" fillId="0" borderId="0" xfId="0" applyFont="1" applyAlignment="1">
      <alignment horizontal="center" vertical="center"/>
    </xf>
    <xf numFmtId="1" fontId="41" fillId="4" borderId="5" xfId="0" applyNumberFormat="1" applyFont="1" applyFill="1" applyBorder="1"/>
    <xf numFmtId="1" fontId="41" fillId="0" borderId="0" xfId="0" applyNumberFormat="1" applyFont="1" applyAlignment="1">
      <alignment horizontal="center" vertical="center"/>
    </xf>
    <xf numFmtId="1" fontId="41" fillId="0" borderId="0" xfId="0" applyNumberFormat="1" applyFont="1" applyAlignment="1">
      <alignment horizontal="center"/>
    </xf>
    <xf numFmtId="165" fontId="41" fillId="0" borderId="5" xfId="0" applyNumberFormat="1" applyFont="1" applyBorder="1"/>
    <xf numFmtId="0" fontId="42" fillId="0" borderId="0" xfId="0" applyFont="1"/>
    <xf numFmtId="165" fontId="41" fillId="0" borderId="0" xfId="0" applyNumberFormat="1" applyFont="1"/>
    <xf numFmtId="0" fontId="0" fillId="0" borderId="0" xfId="0" applyAlignment="1">
      <alignment horizontal="right"/>
    </xf>
    <xf numFmtId="0" fontId="0" fillId="0" borderId="0" xfId="0" applyAlignment="1">
      <alignment horizontal="center"/>
    </xf>
    <xf numFmtId="0" fontId="41"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3" fillId="3" borderId="9" xfId="0" applyFont="1" applyFill="1" applyBorder="1" applyAlignment="1">
      <alignment horizontal="center" vertical="center"/>
    </xf>
    <xf numFmtId="0" fontId="44"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3" fillId="3" borderId="13" xfId="0" applyNumberFormat="1" applyFont="1" applyFill="1" applyBorder="1" applyAlignment="1">
      <alignment horizontal="right"/>
    </xf>
    <xf numFmtId="164" fontId="44" fillId="3" borderId="14" xfId="0" applyNumberFormat="1" applyFont="1" applyFill="1" applyBorder="1" applyAlignment="1">
      <alignment horizontal="right"/>
    </xf>
    <xf numFmtId="164" fontId="43" fillId="3" borderId="15" xfId="0" applyNumberFormat="1" applyFont="1" applyFill="1" applyBorder="1" applyAlignment="1">
      <alignment horizontal="right"/>
    </xf>
    <xf numFmtId="164" fontId="44" fillId="3" borderId="16" xfId="0" applyNumberFormat="1" applyFont="1" applyFill="1" applyBorder="1" applyAlignment="1">
      <alignment horizontal="right"/>
    </xf>
    <xf numFmtId="164" fontId="43" fillId="3" borderId="17" xfId="0" applyNumberFormat="1" applyFont="1" applyFill="1" applyBorder="1" applyAlignment="1">
      <alignment horizontal="right"/>
    </xf>
    <xf numFmtId="164" fontId="44" fillId="3" borderId="18" xfId="0" applyNumberFormat="1" applyFont="1" applyFill="1" applyBorder="1" applyAlignment="1">
      <alignment horizontal="right"/>
    </xf>
    <xf numFmtId="49" fontId="47" fillId="0" borderId="0" xfId="0" applyNumberFormat="1" applyFont="1" applyAlignment="1">
      <alignment horizontal="left" vertical="center"/>
    </xf>
    <xf numFmtId="0" fontId="8" fillId="0" borderId="0" xfId="0" applyFont="1" applyAlignment="1">
      <alignment horizontal="left" vertical="center"/>
    </xf>
    <xf numFmtId="0" fontId="49" fillId="0" borderId="0" xfId="0" applyFont="1" applyAlignment="1">
      <alignment horizontal="left"/>
    </xf>
    <xf numFmtId="0" fontId="50" fillId="0" borderId="0" xfId="0" applyFont="1"/>
    <xf numFmtId="49" fontId="51" fillId="0" borderId="0" xfId="0" applyNumberFormat="1" applyFont="1" applyAlignment="1">
      <alignment horizontal="left"/>
    </xf>
    <xf numFmtId="164" fontId="51" fillId="0" borderId="0" xfId="0" applyNumberFormat="1" applyFont="1" applyAlignment="1">
      <alignment horizontal="left"/>
    </xf>
    <xf numFmtId="164" fontId="33" fillId="0" borderId="0" xfId="0" applyNumberFormat="1" applyFont="1"/>
    <xf numFmtId="0" fontId="50" fillId="0" borderId="0" xfId="0" applyFont="1" applyAlignment="1">
      <alignment vertical="center"/>
    </xf>
    <xf numFmtId="0" fontId="52" fillId="0" borderId="0" xfId="0" applyFont="1"/>
    <xf numFmtId="49" fontId="18" fillId="0" borderId="0" xfId="0" applyNumberFormat="1" applyFont="1"/>
    <xf numFmtId="0" fontId="53" fillId="0" borderId="0" xfId="0" applyFont="1"/>
    <xf numFmtId="0" fontId="13" fillId="0" borderId="0" xfId="0" applyFont="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6" fillId="0" borderId="0" xfId="0" applyFont="1" applyAlignment="1">
      <alignment horizontal="right"/>
    </xf>
    <xf numFmtId="0" fontId="46" fillId="0" borderId="0" xfId="0" applyFont="1"/>
    <xf numFmtId="0" fontId="54" fillId="0" borderId="0" xfId="0" applyFont="1"/>
    <xf numFmtId="0" fontId="11" fillId="0" borderId="0" xfId="0" applyFont="1" applyAlignment="1">
      <alignment vertical="center"/>
    </xf>
    <xf numFmtId="0" fontId="49" fillId="0" borderId="0" xfId="0" applyFont="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0" fontId="55" fillId="0" borderId="34"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37" xfId="0" applyFont="1" applyBorder="1" applyAlignment="1">
      <alignment horizontal="center" vertical="center" wrapText="1"/>
    </xf>
    <xf numFmtId="164" fontId="57" fillId="0" borderId="30" xfId="0" applyNumberFormat="1" applyFont="1" applyBorder="1" applyAlignment="1">
      <alignment horizontal="left"/>
    </xf>
    <xf numFmtId="164" fontId="58" fillId="0" borderId="29" xfId="0" applyNumberFormat="1" applyFont="1" applyBorder="1" applyAlignment="1">
      <alignment horizontal="left"/>
    </xf>
    <xf numFmtId="164" fontId="57" fillId="0" borderId="31" xfId="0" applyNumberFormat="1" applyFont="1" applyBorder="1" applyAlignment="1">
      <alignment horizontal="center"/>
    </xf>
    <xf numFmtId="164" fontId="60" fillId="0" borderId="0" xfId="0" applyNumberFormat="1" applyFont="1" applyAlignment="1">
      <alignment horizontal="left"/>
    </xf>
    <xf numFmtId="164" fontId="60" fillId="0" borderId="24" xfId="0" applyNumberFormat="1" applyFont="1" applyBorder="1" applyAlignment="1">
      <alignment horizontal="left"/>
    </xf>
    <xf numFmtId="164" fontId="60" fillId="0" borderId="12" xfId="0" applyNumberFormat="1" applyFont="1" applyBorder="1" applyAlignment="1">
      <alignment horizontal="center"/>
    </xf>
    <xf numFmtId="164" fontId="60" fillId="0" borderId="0" xfId="0" applyNumberFormat="1" applyFont="1" applyAlignment="1">
      <alignment horizontal="center" vertical="center"/>
    </xf>
    <xf numFmtId="164" fontId="60" fillId="0" borderId="24" xfId="0" applyNumberFormat="1" applyFont="1" applyBorder="1" applyAlignment="1">
      <alignment horizontal="center" vertical="center"/>
    </xf>
    <xf numFmtId="164" fontId="60" fillId="0" borderId="12" xfId="0" applyNumberFormat="1" applyFont="1" applyBorder="1" applyAlignment="1">
      <alignment horizontal="left"/>
    </xf>
    <xf numFmtId="164" fontId="61" fillId="0" borderId="29" xfId="0" applyNumberFormat="1" applyFont="1" applyBorder="1" applyAlignment="1">
      <alignment horizontal="left"/>
    </xf>
    <xf numFmtId="164" fontId="62" fillId="0" borderId="29" xfId="0" applyNumberFormat="1" applyFont="1" applyBorder="1" applyAlignment="1">
      <alignment horizontal="left"/>
    </xf>
    <xf numFmtId="164" fontId="59" fillId="0" borderId="31" xfId="0" applyNumberFormat="1" applyFont="1" applyBorder="1" applyAlignment="1">
      <alignment horizontal="center" vertical="center"/>
    </xf>
    <xf numFmtId="164" fontId="60" fillId="0" borderId="12" xfId="0" applyNumberFormat="1" applyFont="1" applyBorder="1" applyAlignment="1">
      <alignment horizontal="center" vertical="center"/>
    </xf>
    <xf numFmtId="164" fontId="60" fillId="0" borderId="0" xfId="0" applyNumberFormat="1" applyFont="1"/>
    <xf numFmtId="164" fontId="60" fillId="0" borderId="24" xfId="0" applyNumberFormat="1" applyFont="1" applyBorder="1"/>
    <xf numFmtId="0" fontId="60" fillId="0" borderId="0" xfId="0" applyFont="1"/>
    <xf numFmtId="0" fontId="60" fillId="0" borderId="24" xfId="0" applyFont="1" applyBorder="1"/>
    <xf numFmtId="165" fontId="63" fillId="0" borderId="5" xfId="0" applyNumberFormat="1" applyFont="1" applyBorder="1" applyAlignment="1">
      <alignment horizontal="center" vertical="center"/>
    </xf>
    <xf numFmtId="0" fontId="22" fillId="0" borderId="0" xfId="0" applyFont="1"/>
    <xf numFmtId="49" fontId="16" fillId="0" borderId="0" xfId="0" applyNumberFormat="1" applyFont="1" applyAlignment="1">
      <alignment horizontal="left" vertical="center"/>
    </xf>
    <xf numFmtId="0" fontId="16" fillId="0" borderId="0" xfId="0" applyFont="1" applyAlignment="1">
      <alignment vertical="center"/>
    </xf>
    <xf numFmtId="0" fontId="64" fillId="0" borderId="0" xfId="0" applyFont="1"/>
    <xf numFmtId="0" fontId="45" fillId="0" borderId="0" xfId="0" applyFont="1"/>
    <xf numFmtId="0" fontId="38" fillId="0" borderId="33" xfId="0" applyFont="1" applyBorder="1" applyAlignment="1">
      <alignment horizontal="center" vertical="center" wrapText="1"/>
    </xf>
    <xf numFmtId="164" fontId="65" fillId="0" borderId="29" xfId="0" applyNumberFormat="1" applyFont="1" applyBorder="1" applyAlignment="1">
      <alignment horizontal="left"/>
    </xf>
    <xf numFmtId="49" fontId="37" fillId="0" borderId="28" xfId="0" applyNumberFormat="1" applyFont="1" applyBorder="1" applyAlignment="1">
      <alignment horizontal="center" vertical="top" wrapText="1"/>
    </xf>
    <xf numFmtId="49" fontId="67" fillId="0" borderId="0" xfId="0" applyNumberFormat="1" applyFont="1"/>
    <xf numFmtId="49" fontId="34" fillId="0" borderId="0" xfId="0" applyNumberFormat="1" applyFont="1"/>
    <xf numFmtId="164" fontId="34" fillId="0" borderId="0" xfId="0" applyNumberFormat="1" applyFont="1"/>
    <xf numFmtId="49" fontId="68" fillId="0" borderId="0" xfId="0" applyNumberFormat="1" applyFont="1"/>
    <xf numFmtId="0" fontId="69" fillId="0" borderId="0" xfId="0" applyFont="1"/>
    <xf numFmtId="0" fontId="70" fillId="0" borderId="0" xfId="0" applyFont="1"/>
    <xf numFmtId="49" fontId="73" fillId="0" borderId="0" xfId="0" applyNumberFormat="1" applyFont="1"/>
    <xf numFmtId="49" fontId="33" fillId="0" borderId="0" xfId="0" applyNumberFormat="1" applyFont="1"/>
    <xf numFmtId="49" fontId="45" fillId="0" borderId="0" xfId="0" applyNumberFormat="1" applyFont="1"/>
    <xf numFmtId="1" fontId="46" fillId="3" borderId="0" xfId="0" applyNumberFormat="1" applyFont="1" applyFill="1" applyAlignment="1">
      <alignment horizontal="center" vertical="center"/>
    </xf>
    <xf numFmtId="49" fontId="3" fillId="0" borderId="0" xfId="0" applyNumberFormat="1" applyFont="1" applyAlignment="1">
      <alignment vertical="center"/>
    </xf>
    <xf numFmtId="9" fontId="3" fillId="0" borderId="0" xfId="0" applyNumberFormat="1" applyFont="1"/>
    <xf numFmtId="0" fontId="3" fillId="0" borderId="0" xfId="0" applyFont="1" applyAlignment="1">
      <alignment horizontal="center"/>
    </xf>
    <xf numFmtId="164" fontId="3" fillId="0" borderId="0" xfId="0" applyNumberFormat="1" applyFont="1"/>
    <xf numFmtId="49" fontId="13" fillId="0" borderId="0" xfId="0" applyNumberFormat="1" applyFont="1"/>
    <xf numFmtId="39" fontId="74" fillId="0" borderId="0" xfId="0" applyNumberFormat="1" applyFont="1"/>
    <xf numFmtId="2" fontId="3" fillId="0" borderId="0" xfId="0" applyNumberFormat="1" applyFont="1"/>
    <xf numFmtId="2" fontId="74" fillId="0" borderId="0" xfId="0" applyNumberFormat="1" applyFont="1"/>
    <xf numFmtId="0" fontId="10" fillId="2" borderId="5" xfId="0" applyFont="1" applyFill="1" applyBorder="1" applyAlignment="1" applyProtection="1">
      <alignment horizontal="center" vertical="center"/>
      <protection locked="0"/>
    </xf>
    <xf numFmtId="49" fontId="4" fillId="0" borderId="0" xfId="0" applyNumberFormat="1" applyFont="1" applyAlignment="1">
      <alignment horizontal="left" vertical="center"/>
    </xf>
    <xf numFmtId="0" fontId="1" fillId="0" borderId="42" xfId="0" applyFont="1" applyBorder="1"/>
    <xf numFmtId="49" fontId="7" fillId="0" borderId="42" xfId="0" applyNumberFormat="1" applyFont="1" applyBorder="1"/>
    <xf numFmtId="0" fontId="7" fillId="0" borderId="42" xfId="0" applyFont="1" applyBorder="1"/>
    <xf numFmtId="165" fontId="81" fillId="0" borderId="0" xfId="0" applyNumberFormat="1" applyFont="1" applyAlignment="1">
      <alignment horizontal="left" vertical="center"/>
    </xf>
    <xf numFmtId="0" fontId="10" fillId="0" borderId="6" xfId="0" applyFont="1" applyBorder="1" applyAlignment="1">
      <alignment horizontal="left"/>
    </xf>
    <xf numFmtId="0" fontId="49" fillId="0" borderId="0" xfId="0" applyFont="1" applyAlignment="1">
      <alignment horizontal="right" vertical="center"/>
    </xf>
    <xf numFmtId="0" fontId="14" fillId="0" borderId="0" xfId="0" applyFont="1" applyAlignment="1">
      <alignment horizontal="center" vertical="center"/>
    </xf>
    <xf numFmtId="164" fontId="9" fillId="0" borderId="0" xfId="0" applyNumberFormat="1" applyFont="1" applyAlignment="1">
      <alignment horizontal="right"/>
    </xf>
    <xf numFmtId="164" fontId="10" fillId="0" borderId="0" xfId="0" applyNumberFormat="1" applyFont="1" applyAlignment="1">
      <alignment horizontal="right"/>
    </xf>
    <xf numFmtId="164" fontId="43" fillId="3" borderId="0" xfId="0" applyNumberFormat="1" applyFont="1" applyFill="1" applyAlignment="1">
      <alignment horizontal="right"/>
    </xf>
    <xf numFmtId="164" fontId="44" fillId="3" borderId="0" xfId="0" applyNumberFormat="1" applyFont="1" applyFill="1" applyAlignment="1">
      <alignment horizontal="right"/>
    </xf>
    <xf numFmtId="0" fontId="82" fillId="0" borderId="0" xfId="0" applyFont="1" applyAlignment="1">
      <alignment vertical="center"/>
    </xf>
    <xf numFmtId="49" fontId="4" fillId="0" borderId="0" xfId="0" applyNumberFormat="1" applyFont="1" applyAlignment="1">
      <alignment horizontal="left" vertical="center"/>
    </xf>
    <xf numFmtId="0" fontId="13" fillId="0" borderId="0" xfId="0" applyFont="1" applyAlignment="1">
      <alignment horizontal="center"/>
    </xf>
    <xf numFmtId="49" fontId="48"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Alignment="1">
      <alignment horizontal="center"/>
    </xf>
    <xf numFmtId="49" fontId="2" fillId="0" borderId="0" xfId="0" applyNumberFormat="1" applyFont="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Alignment="1">
      <alignment horizontal="left" wrapText="1"/>
    </xf>
    <xf numFmtId="49" fontId="14" fillId="0" borderId="0" xfId="0" applyNumberFormat="1" applyFont="1" applyAlignment="1">
      <alignment horizontal="left"/>
    </xf>
    <xf numFmtId="49" fontId="28" fillId="0" borderId="0" xfId="0" applyNumberFormat="1" applyFont="1" applyAlignment="1">
      <alignment horizontal="right" vertical="center"/>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0" fontId="4" fillId="0" borderId="11" xfId="0" applyFont="1" applyBorder="1" applyAlignment="1">
      <alignment horizontal="left" vertical="center"/>
    </xf>
    <xf numFmtId="0" fontId="4" fillId="0" borderId="0" xfId="0" applyFont="1" applyAlignment="1">
      <alignment horizontal="left" vertical="center"/>
    </xf>
    <xf numFmtId="49" fontId="47" fillId="0" borderId="11" xfId="0" applyNumberFormat="1" applyFont="1" applyBorder="1" applyAlignment="1">
      <alignment horizontal="left" vertical="center"/>
    </xf>
    <xf numFmtId="49" fontId="47" fillId="0" borderId="0" xfId="0" applyNumberFormat="1" applyFont="1" applyAlignment="1">
      <alignment horizontal="left" vertical="center"/>
    </xf>
    <xf numFmtId="49" fontId="72" fillId="0" borderId="0" xfId="0" applyNumberFormat="1" applyFont="1" applyAlignment="1">
      <alignment horizontal="left" vertical="top" wrapText="1"/>
    </xf>
    <xf numFmtId="49" fontId="71" fillId="0" borderId="0" xfId="0" applyNumberFormat="1" applyFont="1" applyAlignment="1">
      <alignment horizontal="left" vertical="top"/>
    </xf>
    <xf numFmtId="49" fontId="4" fillId="0" borderId="0" xfId="0" applyNumberFormat="1" applyFont="1" applyAlignment="1">
      <alignment horizontal="left" wrapText="1"/>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4" fillId="0" borderId="0" xfId="0" applyFont="1" applyAlignment="1">
      <alignment horizontal="center" vertical="center"/>
    </xf>
    <xf numFmtId="164" fontId="59" fillId="0" borderId="32" xfId="0" applyNumberFormat="1" applyFont="1" applyBorder="1" applyAlignment="1">
      <alignment horizontal="center" vertical="center"/>
    </xf>
    <xf numFmtId="164" fontId="59" fillId="0" borderId="29" xfId="0" applyNumberFormat="1" applyFont="1" applyBorder="1" applyAlignment="1">
      <alignment horizontal="center" vertical="center"/>
    </xf>
    <xf numFmtId="49" fontId="36" fillId="0" borderId="0" xfId="0" applyNumberFormat="1" applyFont="1" applyAlignment="1">
      <alignment horizontal="center" vertical="center"/>
    </xf>
    <xf numFmtId="0" fontId="16" fillId="0" borderId="0" xfId="0" applyFont="1" applyAlignment="1">
      <alignment horizontal="center" vertical="center"/>
    </xf>
    <xf numFmtId="0" fontId="16" fillId="0" borderId="24" xfId="0" applyFont="1" applyBorder="1" applyAlignment="1">
      <alignment horizontal="center" vertical="center"/>
    </xf>
    <xf numFmtId="49" fontId="37" fillId="0" borderId="27" xfId="0" applyNumberFormat="1" applyFont="1" applyBorder="1" applyAlignment="1">
      <alignment horizontal="center" vertical="top" wrapText="1"/>
    </xf>
    <xf numFmtId="49" fontId="37" fillId="0" borderId="25" xfId="0" applyNumberFormat="1" applyFont="1" applyBorder="1" applyAlignment="1">
      <alignment horizontal="center" vertical="top" wrapText="1"/>
    </xf>
    <xf numFmtId="49" fontId="37" fillId="0" borderId="26" xfId="0" applyNumberFormat="1" applyFont="1" applyBorder="1" applyAlignment="1">
      <alignment horizontal="center" vertical="top" wrapText="1"/>
    </xf>
    <xf numFmtId="49" fontId="37" fillId="0" borderId="26" xfId="0" applyNumberFormat="1" applyFont="1" applyBorder="1" applyAlignment="1">
      <alignment horizontal="center" vertical="top"/>
    </xf>
    <xf numFmtId="49" fontId="75" fillId="0" borderId="0" xfId="0" applyNumberFormat="1" applyFont="1" applyAlignment="1">
      <alignment horizontal="left" vertical="top" wrapText="1"/>
    </xf>
    <xf numFmtId="49" fontId="69" fillId="0" borderId="0" xfId="0" applyNumberFormat="1" applyFont="1" applyAlignment="1">
      <alignment horizontal="left" vertical="top"/>
    </xf>
  </cellXfs>
  <cellStyles count="6">
    <cellStyle name="Currency 2" xfId="2" xr:uid="{00000000-0005-0000-0000-000000000000}"/>
    <cellStyle name="Hyperlink" xfId="1" builtinId="8"/>
    <cellStyle name="Normal" xfId="0" builtinId="0"/>
    <cellStyle name="Normal 2" xfId="3" xr:uid="{00000000-0005-0000-0000-000003000000}"/>
    <cellStyle name="Normal 3" xfId="4" xr:uid="{00000000-0005-0000-0000-000004000000}"/>
    <cellStyle name="Small" xfId="5" xr:uid="{00000000-0005-0000-0000-000005000000}"/>
  </cellStyles>
  <dxfs count="10">
    <dxf>
      <font>
        <strike val="0"/>
        <color theme="0"/>
        <name val="Cambria"/>
        <scheme val="none"/>
      </font>
    </dxf>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font>
      <fill>
        <patternFill patternType="solid">
          <bgColor theme="0"/>
        </patternFill>
      </fill>
    </dxf>
    <dxf>
      <font>
        <strike val="0"/>
        <color theme="0"/>
      </font>
      <fill>
        <patternFill patternType="solid">
          <bgColor theme="0"/>
        </patternFill>
      </fill>
    </dxf>
    <dxf>
      <font>
        <b val="0"/>
        <i val="0"/>
        <color theme="0" tint="-0.499984740745262"/>
      </font>
      <fill>
        <patternFill>
          <bgColor theme="0"/>
        </patternFill>
      </fill>
    </dxf>
    <dxf>
      <font>
        <strike val="0"/>
        <color theme="0"/>
      </font>
      <fill>
        <patternFill patternType="solid">
          <bgColor theme="0"/>
        </patternFill>
      </fill>
    </dxf>
  </dxfs>
  <tableStyles count="0" defaultTableStyle="TableStyleMedium2" defaultPivotStyle="PivotStyleLight16"/>
  <colors>
    <mruColors>
      <color rgb="FFFFFF99"/>
      <color rgb="FFFFFF66"/>
      <color rgb="FF002855"/>
      <color rgb="FFFFFFFF"/>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23815</xdr:colOff>
      <xdr:row>52</xdr:row>
      <xdr:rowOff>31141</xdr:rowOff>
    </xdr:from>
    <xdr:to>
      <xdr:col>4</xdr:col>
      <xdr:colOff>762001</xdr:colOff>
      <xdr:row>52</xdr:row>
      <xdr:rowOff>909716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5" y="9094545"/>
          <a:ext cx="2298821" cy="8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autoPageBreaks="0" fitToPage="1"/>
  </sheetPr>
  <dimension ref="A1:W597"/>
  <sheetViews>
    <sheetView showGridLines="0" showRowColHeaders="0" tabSelected="1" zoomScale="130" zoomScaleNormal="130" workbookViewId="0">
      <selection activeCell="F3" sqref="F3"/>
    </sheetView>
  </sheetViews>
  <sheetFormatPr defaultRowHeight="12.75"/>
  <cols>
    <col min="1" max="1" width="6.7109375" style="1" customWidth="1"/>
    <col min="2" max="2" width="0.28515625" style="1" customWidth="1"/>
    <col min="3" max="3" width="6.7109375" style="1" customWidth="1"/>
    <col min="4" max="5" width="16.7109375" style="1" customWidth="1"/>
    <col min="6" max="6" width="5.7109375" style="1" customWidth="1"/>
    <col min="7" max="7" width="11.7109375" style="1" customWidth="1"/>
    <col min="8" max="9" width="16.7109375" style="1" customWidth="1"/>
    <col min="10" max="10" width="2.140625" style="2" customWidth="1"/>
    <col min="11" max="11" width="10.28515625" style="80" customWidth="1"/>
    <col min="12" max="12" width="9.140625" style="80"/>
    <col min="13" max="13" width="11.42578125" style="80" customWidth="1"/>
    <col min="14" max="17" width="9.140625" style="80"/>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c r="C1" s="166" t="s">
        <v>245</v>
      </c>
      <c r="D1" s="167"/>
      <c r="E1" s="167"/>
      <c r="F1" s="167"/>
      <c r="G1" s="167"/>
      <c r="H1" s="167"/>
      <c r="I1" s="167"/>
    </row>
    <row r="2" spans="1:22" ht="3.75" customHeight="1">
      <c r="C2" s="149"/>
      <c r="D2" s="150"/>
      <c r="E2" s="151"/>
      <c r="F2" s="151"/>
      <c r="G2" s="151"/>
      <c r="H2" s="151"/>
      <c r="I2" s="151"/>
    </row>
    <row r="3" spans="1:22" ht="15.75" customHeight="1">
      <c r="C3" s="161" t="s">
        <v>247</v>
      </c>
      <c r="D3" s="161"/>
      <c r="E3" s="161"/>
      <c r="F3" s="147"/>
      <c r="G3" s="181" t="s">
        <v>257</v>
      </c>
      <c r="H3" s="182"/>
      <c r="I3" s="160" t="str">
        <f>IF(COUNTIF('G3'!H3:R13,('Medical, Dental Estimator'!F3)/100)=0,"Delete &amp; Try Again","")</f>
        <v/>
      </c>
    </row>
    <row r="4" spans="1:22" ht="15.75" customHeight="1">
      <c r="C4" s="148" t="s">
        <v>248</v>
      </c>
      <c r="D4" s="4"/>
      <c r="E4" s="5"/>
      <c r="F4" s="5"/>
      <c r="G4" s="5"/>
      <c r="H4" s="5"/>
      <c r="I4" s="5"/>
    </row>
    <row r="5" spans="1:22" ht="6" customHeight="1">
      <c r="C5" s="148"/>
      <c r="D5" s="4"/>
      <c r="E5" s="5"/>
      <c r="F5" s="5"/>
      <c r="G5" s="5"/>
      <c r="H5" s="5"/>
      <c r="I5" s="5"/>
    </row>
    <row r="6" spans="1:22" ht="39" customHeight="1">
      <c r="C6" s="187" t="s">
        <v>236</v>
      </c>
      <c r="D6" s="187"/>
      <c r="E6" s="187"/>
      <c r="F6" s="187"/>
      <c r="G6" s="187"/>
      <c r="H6" s="187"/>
      <c r="I6" s="187"/>
    </row>
    <row r="7" spans="1:22" ht="15" customHeight="1">
      <c r="C7" s="3" t="s">
        <v>134</v>
      </c>
      <c r="D7" s="4"/>
      <c r="E7" s="5"/>
      <c r="F7" s="5"/>
      <c r="G7" s="5"/>
      <c r="H7" s="5"/>
      <c r="I7" s="5"/>
    </row>
    <row r="8" spans="1:22" ht="15" customHeight="1">
      <c r="C8" s="3" t="s">
        <v>258</v>
      </c>
      <c r="D8" s="4"/>
      <c r="E8" s="5"/>
      <c r="F8" s="5"/>
      <c r="G8" s="5"/>
      <c r="H8" s="5"/>
      <c r="I8" s="5"/>
    </row>
    <row r="9" spans="1:22" ht="15" customHeight="1">
      <c r="C9" s="3" t="s">
        <v>253</v>
      </c>
      <c r="D9" s="4"/>
      <c r="E9" s="5"/>
      <c r="F9" s="5"/>
      <c r="G9" s="5"/>
      <c r="H9" s="5"/>
      <c r="I9" s="5"/>
    </row>
    <row r="10" spans="1:22" ht="12" customHeight="1">
      <c r="C10" s="3"/>
      <c r="D10" s="4"/>
      <c r="E10" s="5"/>
      <c r="F10" s="5"/>
      <c r="G10" s="80"/>
      <c r="H10" s="88" t="s">
        <v>133</v>
      </c>
      <c r="I10" s="89" t="s">
        <v>129</v>
      </c>
      <c r="J10" s="80"/>
    </row>
    <row r="11" spans="1:22" ht="15" customHeight="1">
      <c r="A11" s="48" t="s">
        <v>111</v>
      </c>
      <c r="B11" s="48"/>
      <c r="C11" s="188" t="s">
        <v>251</v>
      </c>
      <c r="D11" s="189"/>
      <c r="E11" s="189"/>
      <c r="F11" s="189"/>
      <c r="G11" s="190"/>
      <c r="H11" s="183" t="s">
        <v>254</v>
      </c>
      <c r="I11" s="184"/>
      <c r="J11" s="80"/>
    </row>
    <row r="12" spans="1:22" ht="2.25" customHeight="1">
      <c r="A12" s="23"/>
      <c r="B12" s="23"/>
      <c r="C12" s="153"/>
      <c r="D12" s="10"/>
      <c r="E12" s="10"/>
      <c r="F12" s="10"/>
      <c r="G12" s="80"/>
      <c r="H12" s="80"/>
      <c r="I12" s="80"/>
      <c r="J12" s="80"/>
    </row>
    <row r="13" spans="1:22" ht="15" customHeight="1">
      <c r="A13" s="48" t="s">
        <v>112</v>
      </c>
      <c r="B13" s="48"/>
      <c r="C13" s="49">
        <v>62</v>
      </c>
      <c r="D13" s="183" t="s">
        <v>256</v>
      </c>
      <c r="E13" s="184"/>
      <c r="F13" s="184"/>
      <c r="G13" s="184"/>
      <c r="H13" s="184"/>
      <c r="I13" s="184"/>
      <c r="K13" s="162" t="s">
        <v>132</v>
      </c>
      <c r="L13" s="162"/>
      <c r="M13" s="162"/>
    </row>
    <row r="14" spans="1:22" s="6" customFormat="1" ht="2.25" customHeight="1">
      <c r="A14" s="46"/>
      <c r="B14" s="46"/>
      <c r="C14" s="78"/>
      <c r="F14" s="7"/>
      <c r="G14" s="7"/>
      <c r="H14" s="7"/>
      <c r="I14" s="7"/>
      <c r="J14" s="7"/>
      <c r="K14" s="90"/>
      <c r="L14" s="90"/>
      <c r="M14" s="90"/>
      <c r="N14" s="84"/>
      <c r="O14" s="84"/>
      <c r="P14" s="84"/>
      <c r="Q14" s="84"/>
      <c r="R14" s="7"/>
      <c r="S14" s="7"/>
      <c r="T14" s="7"/>
      <c r="U14" s="7"/>
      <c r="V14" s="7"/>
    </row>
    <row r="15" spans="1:22" s="8" customFormat="1" ht="15.75">
      <c r="A15" s="48" t="s">
        <v>113</v>
      </c>
      <c r="B15" s="48"/>
      <c r="C15" s="49">
        <v>17</v>
      </c>
      <c r="D15" s="77" t="s">
        <v>127</v>
      </c>
      <c r="F15" s="9"/>
      <c r="G15" s="91" t="s">
        <v>128</v>
      </c>
      <c r="H15" s="2">
        <f>IF(C15&lt;10,"Rule75",C15)</f>
        <v>17</v>
      </c>
      <c r="I15" s="92" t="str">
        <f>IF(C13+C15&gt;=75,"Rule75","Nope")</f>
        <v>Rule75</v>
      </c>
      <c r="J15" s="9"/>
      <c r="K15" s="93" t="s">
        <v>130</v>
      </c>
      <c r="L15" s="94">
        <v>10</v>
      </c>
      <c r="M15" s="95" t="str">
        <f>IF(AND(C13&gt;=50,C13&lt;=54),"Need 10",IF(C13&gt;=55,"Need 5","Nay"))</f>
        <v>Need 5</v>
      </c>
      <c r="N15" s="85"/>
      <c r="O15" s="85"/>
      <c r="P15" s="85"/>
      <c r="Q15" s="85"/>
      <c r="R15" s="9"/>
      <c r="S15" s="9"/>
      <c r="T15" s="9"/>
      <c r="U15" s="9"/>
      <c r="V15" s="9"/>
    </row>
    <row r="16" spans="1:22" s="8" customFormat="1" ht="2.25" customHeight="1">
      <c r="A16" s="47"/>
      <c r="B16" s="47"/>
      <c r="C16" s="10"/>
      <c r="D16" s="10"/>
      <c r="E16" s="10"/>
      <c r="F16" s="79"/>
      <c r="G16" s="91"/>
      <c r="H16" s="2"/>
      <c r="I16" s="2"/>
      <c r="J16" s="9"/>
      <c r="K16" s="93"/>
      <c r="L16" s="94"/>
      <c r="M16" s="94"/>
      <c r="N16" s="85"/>
      <c r="O16" s="85"/>
      <c r="P16" s="85"/>
      <c r="Q16" s="85"/>
      <c r="R16" s="9"/>
      <c r="S16" s="9"/>
      <c r="T16" s="9"/>
      <c r="U16" s="9"/>
      <c r="V16" s="9"/>
    </row>
    <row r="17" spans="1:23" s="8" customFormat="1" ht="15.75">
      <c r="A17" s="48" t="s">
        <v>114</v>
      </c>
      <c r="B17" s="48"/>
      <c r="C17" s="188" t="s">
        <v>197</v>
      </c>
      <c r="D17" s="189"/>
      <c r="E17" s="189"/>
      <c r="F17" s="190"/>
      <c r="G17" s="183" t="s">
        <v>255</v>
      </c>
      <c r="H17" s="184"/>
      <c r="I17" s="184"/>
      <c r="J17" s="9"/>
      <c r="K17" s="93" t="s">
        <v>131</v>
      </c>
      <c r="L17" s="94">
        <v>5</v>
      </c>
      <c r="M17" s="95" t="str">
        <f>IF(M15="Need 5","100%",IF(AND(M15="Need 10",C15&gt;=10),"100%","N/A"))</f>
        <v>100%</v>
      </c>
      <c r="N17" s="85"/>
      <c r="O17" s="85"/>
      <c r="P17" s="85"/>
      <c r="Q17" s="85"/>
      <c r="R17" s="9"/>
      <c r="S17" s="9"/>
      <c r="T17" s="9"/>
      <c r="U17" s="9"/>
      <c r="V17" s="9"/>
    </row>
    <row r="18" spans="1:23" s="8" customFormat="1" ht="16.5" customHeight="1">
      <c r="A18" s="48"/>
      <c r="B18" s="48"/>
      <c r="C18" s="10"/>
      <c r="D18" s="10"/>
      <c r="E18" s="10"/>
      <c r="F18" s="79"/>
      <c r="G18" s="96"/>
      <c r="H18" s="7" t="str">
        <f>IF(AND(H55="Group 2",H15="Rule75"),"Rule75","Nope")</f>
        <v>Nope</v>
      </c>
      <c r="I18" s="7" t="str">
        <f>IF(AND(H15="Rule75",H18="Rule75",I15="Rule75"),"Rule75","Nope")</f>
        <v>Nope</v>
      </c>
      <c r="J18" s="9"/>
      <c r="K18" s="97"/>
      <c r="L18" s="98">
        <f>IFERROR(IF(AND(H55="Group 1",M17="N/A"),"N/A",I19),"N/A")</f>
        <v>0.85</v>
      </c>
      <c r="M18" s="97"/>
      <c r="N18" s="85"/>
      <c r="O18" s="85"/>
      <c r="P18" s="85"/>
      <c r="Q18" s="85"/>
      <c r="R18" s="9"/>
      <c r="S18" s="9"/>
      <c r="T18" s="9"/>
      <c r="U18" s="9"/>
      <c r="V18" s="9"/>
    </row>
    <row r="19" spans="1:23" ht="17.25" customHeight="1">
      <c r="A19" s="23"/>
      <c r="B19" s="23"/>
      <c r="C19" s="174" t="s">
        <v>126</v>
      </c>
      <c r="D19" s="174"/>
      <c r="E19" s="174"/>
      <c r="F19" s="174"/>
      <c r="G19" s="174"/>
      <c r="H19" s="152">
        <f>IF(I3="",IF(ISBLANK(F3),IFERROR(IF(AND(H55="Group 1",M17="N/A"),"N/A",I19),"N/A"),F3/100),"Invalid Percent.")</f>
        <v>0.85</v>
      </c>
      <c r="I19" s="99">
        <f>IF(H55="Group 1","100%",IF(AND(H55="Group 2",I18="Rule75"),LOOKUP(10,C60:C70,D60:D70),IF(AND(H55="Group 2",I18="Nope"),LOOKUP(C15,C60:C70,D60:D70),IF(H55="Group 3",'G3'!E16,TRUE))))</f>
        <v>0.85</v>
      </c>
      <c r="J19" s="11"/>
      <c r="K19" s="87"/>
      <c r="M19" s="87"/>
      <c r="W19" s="2"/>
    </row>
    <row r="20" spans="1:23" ht="16.5" customHeight="1" thickBot="1"/>
    <row r="21" spans="1:23" ht="30" customHeight="1" thickTop="1">
      <c r="C21" s="63"/>
      <c r="D21" s="64" t="s">
        <v>0</v>
      </c>
      <c r="E21" s="65" t="s">
        <v>1</v>
      </c>
      <c r="F21" s="175" t="s">
        <v>2</v>
      </c>
      <c r="G21" s="176"/>
      <c r="H21" s="66" t="s">
        <v>3</v>
      </c>
      <c r="I21" s="67" t="s">
        <v>4</v>
      </c>
      <c r="J21" s="12" t="s">
        <v>5</v>
      </c>
    </row>
    <row r="22" spans="1:23" ht="15.75">
      <c r="C22" s="68" t="s">
        <v>6</v>
      </c>
      <c r="D22" s="69">
        <f>VLOOKUP(J22, G74:I194, 2, FALSE)</f>
        <v>981.19</v>
      </c>
      <c r="E22" s="70">
        <f>VLOOKUP(J22, G74:I194, 3, FALSE)</f>
        <v>685.7</v>
      </c>
      <c r="F22" s="177">
        <f>IF(D22&lt;=(H19*E22), D22, ROUND(H19*E22,2))</f>
        <v>582.85</v>
      </c>
      <c r="G22" s="178"/>
      <c r="H22" s="71">
        <f t="shared" ref="H22:H32" si="0">IF(D22-F22&gt;0,D22-F22," ")</f>
        <v>398.34000000000003</v>
      </c>
      <c r="I22" s="72"/>
      <c r="J22" s="2" t="str">
        <f>CONCATENATE(C17," ",C22)</f>
        <v>UC Blue &amp; Gold HMO/UC Medicare Choice U</v>
      </c>
    </row>
    <row r="23" spans="1:23" ht="15.75">
      <c r="C23" s="68" t="s">
        <v>7</v>
      </c>
      <c r="D23" s="69">
        <f>VLOOKUP(J23, G75:I194, 2, FALSE)</f>
        <v>1766.14</v>
      </c>
      <c r="E23" s="70">
        <f>VLOOKUP(J23, G75:I194, 3, FALSE)</f>
        <v>1234.2600000000002</v>
      </c>
      <c r="F23" s="179">
        <f>IF(D23&lt;=(H19*E23), D23, ROUND(H19*E23,2))</f>
        <v>1049.1199999999999</v>
      </c>
      <c r="G23" s="180"/>
      <c r="H23" s="73">
        <f t="shared" si="0"/>
        <v>717.02000000000021</v>
      </c>
      <c r="I23" s="74"/>
      <c r="J23" s="2" t="str">
        <f>CONCATENATE(C17," ",C23)</f>
        <v>UC Blue &amp; Gold HMO/UC Medicare Choice UC</v>
      </c>
    </row>
    <row r="24" spans="1:23" ht="15.75">
      <c r="C24" s="68" t="s">
        <v>8</v>
      </c>
      <c r="D24" s="69">
        <f>VLOOKUP(J24, G76:I194, 2, FALSE)</f>
        <v>2060.5</v>
      </c>
      <c r="E24" s="70">
        <f>VLOOKUP(J24, G76:I194, 3, FALSE)</f>
        <v>1384.0700000000002</v>
      </c>
      <c r="F24" s="179">
        <f>IF(D24&lt;=(H19*E24), D24, ROUND(H19*E24,2))</f>
        <v>1176.46</v>
      </c>
      <c r="G24" s="180"/>
      <c r="H24" s="73">
        <f t="shared" si="0"/>
        <v>884.04</v>
      </c>
      <c r="I24" s="74"/>
      <c r="J24" s="2" t="str">
        <f>CONCATENATE(C17," ",C24)</f>
        <v>UC Blue &amp; Gold HMO/UC Medicare Choice UA</v>
      </c>
    </row>
    <row r="25" spans="1:23" ht="15.75">
      <c r="C25" s="68" t="s">
        <v>9</v>
      </c>
      <c r="D25" s="69">
        <f>VLOOKUP(J25, G77:I194, 2, FALSE)</f>
        <v>2845.45</v>
      </c>
      <c r="E25" s="70">
        <f>VLOOKUP(J25, G77:I194, 3, FALSE)</f>
        <v>1932.6299999999997</v>
      </c>
      <c r="F25" s="179">
        <f>IF(D25&lt;=(H19*E25), D25, ROUND(H19*E25,2))</f>
        <v>1642.74</v>
      </c>
      <c r="G25" s="180"/>
      <c r="H25" s="73">
        <f t="shared" si="0"/>
        <v>1202.7099999999998</v>
      </c>
      <c r="I25" s="74"/>
      <c r="J25" s="2" t="str">
        <f>CONCATENATE(C17," ",C25)</f>
        <v>UC Blue &amp; Gold HMO/UC Medicare Choice UAC</v>
      </c>
    </row>
    <row r="26" spans="1:23" ht="15.75">
      <c r="C26" s="68" t="s">
        <v>10</v>
      </c>
      <c r="D26" s="69" t="str">
        <f>VLOOKUP(J26, G78:I194, 2, FALSE)</f>
        <v>N/A</v>
      </c>
      <c r="E26" s="70" t="str">
        <f>VLOOKUP(J26, G78:I194, 3, FALSE)</f>
        <v>N/A</v>
      </c>
      <c r="F26" s="179" t="e">
        <f>IF(D26&lt;=(H19*E26), D26, ROUND(H19*E26,2))</f>
        <v>#VALUE!</v>
      </c>
      <c r="G26" s="180"/>
      <c r="H26" s="73" t="e">
        <f t="shared" si="0"/>
        <v>#VALUE!</v>
      </c>
      <c r="I26" s="74" t="e">
        <f>IF(H26=" ",IF(ROUND(H19*E26,2)-D26&lt;(D73),ROUND(H19*E26,2)-D26,(D73))," ")</f>
        <v>#VALUE!</v>
      </c>
      <c r="J26" s="2" t="str">
        <f>CONCATENATE(C17," ",C26)</f>
        <v>UC Blue &amp; Gold HMO/UC Medicare Choice M</v>
      </c>
    </row>
    <row r="27" spans="1:23" ht="15.75">
      <c r="C27" s="68" t="s">
        <v>11</v>
      </c>
      <c r="D27" s="69" t="str">
        <f>VLOOKUP(J27, G79:I194, 2, FALSE)</f>
        <v>N/A</v>
      </c>
      <c r="E27" s="70" t="str">
        <f>VLOOKUP(J27, G79:I194, 3, FALSE)</f>
        <v>N/A</v>
      </c>
      <c r="F27" s="179" t="e">
        <f>IF(D27&lt;=(H19*E27), D27, ROUND(H19*E27,2))</f>
        <v>#VALUE!</v>
      </c>
      <c r="G27" s="180"/>
      <c r="H27" s="73" t="e">
        <f t="shared" si="0"/>
        <v>#VALUE!</v>
      </c>
      <c r="I27" s="74" t="e">
        <f>IF(H27=" ",IF(ROUND(H19*E27,2)-D27&lt;(D74),ROUND(H19*E27,2)-D27,(D74))," ")</f>
        <v>#VALUE!</v>
      </c>
      <c r="J27" s="2" t="str">
        <f>CONCATENATE(C17," ",C27)</f>
        <v>UC Blue &amp; Gold HMO/UC Medicare Choice MM</v>
      </c>
    </row>
    <row r="28" spans="1:23" ht="15.75">
      <c r="C28" s="68" t="s">
        <v>12</v>
      </c>
      <c r="D28" s="69">
        <f>VLOOKUP(J28, G80:I194, 2, FALSE)</f>
        <v>1134.1600000000001</v>
      </c>
      <c r="E28" s="70">
        <f>VLOOKUP(J28, G80:I194, 3, FALSE)</f>
        <v>918.6600000000002</v>
      </c>
      <c r="F28" s="179">
        <f>IF(D28&lt;=(H19*E28), D28, ROUND(H19*E28,2))</f>
        <v>780.86</v>
      </c>
      <c r="G28" s="180"/>
      <c r="H28" s="73">
        <f t="shared" si="0"/>
        <v>353.30000000000007</v>
      </c>
      <c r="I28" s="74" t="str">
        <f>IF(H28=" ",IF(ROUND(H19*E28,2)-D28&lt;(D75),ROUND(H19*E28,2)-D28,(D75))," ")</f>
        <v xml:space="preserve"> </v>
      </c>
      <c r="J28" s="2" t="str">
        <f>CONCATENATE(C17," ",C28)</f>
        <v>UC Blue &amp; Gold HMO/UC Medicare Choice MC</v>
      </c>
    </row>
    <row r="29" spans="1:23" ht="15.75">
      <c r="C29" s="68" t="s">
        <v>13</v>
      </c>
      <c r="D29" s="69">
        <f>VLOOKUP(J29, G81:I194, 2, FALSE)</f>
        <v>1428.52</v>
      </c>
      <c r="E29" s="70">
        <f>VLOOKUP(J29, G81:I194, 3, FALSE)</f>
        <v>1068.47</v>
      </c>
      <c r="F29" s="179">
        <f>IF(D29&lt;=(H19*E29), D29, ROUND(H19*E29,2))</f>
        <v>908.2</v>
      </c>
      <c r="G29" s="180"/>
      <c r="H29" s="73">
        <f t="shared" si="0"/>
        <v>520.31999999999994</v>
      </c>
      <c r="I29" s="74" t="str">
        <f>IF(H29=" ",IF(ROUND(H19*E29,2)-D29&lt;(D76),ROUND(H19*E29,2)-D29,(D76))," ")</f>
        <v xml:space="preserve"> </v>
      </c>
      <c r="J29" s="2" t="str">
        <f>CONCATENATE(C17," ",C29)</f>
        <v>UC Blue &amp; Gold HMO/UC Medicare Choice MA</v>
      </c>
    </row>
    <row r="30" spans="1:23" ht="15.75">
      <c r="C30" s="68" t="s">
        <v>14</v>
      </c>
      <c r="D30" s="69">
        <f>VLOOKUP(J30, G82:I194, 2, FALSE)</f>
        <v>2213.4699999999998</v>
      </c>
      <c r="E30" s="70">
        <f>VLOOKUP(J30, G82:I194, 3, FALSE)</f>
        <v>1617.0299999999997</v>
      </c>
      <c r="F30" s="179">
        <f>IF(D30&lt;=(H19*E30), D30, ROUND(H19*E30,2))</f>
        <v>1374.48</v>
      </c>
      <c r="G30" s="180"/>
      <c r="H30" s="73">
        <f t="shared" si="0"/>
        <v>838.98999999999978</v>
      </c>
      <c r="I30" s="74" t="str">
        <f>IF(H30=" ",IF(ROUND(H19*E30,2)-D30&lt;(D77),ROUND(H19*E30,2)-D30,(D77))," ")</f>
        <v xml:space="preserve"> </v>
      </c>
      <c r="J30" s="2" t="str">
        <f>CONCATENATE(C17," ",C30)</f>
        <v>UC Blue &amp; Gold HMO/UC Medicare Choice MAC</v>
      </c>
    </row>
    <row r="31" spans="1:23" ht="15.75">
      <c r="C31" s="68" t="s">
        <v>15</v>
      </c>
      <c r="D31" s="69" t="str">
        <f>VLOOKUP(J31, G83:I194, 2, FALSE)</f>
        <v>N/A</v>
      </c>
      <c r="E31" s="70" t="str">
        <f>VLOOKUP(J31, G83:I194, 3, FALSE)</f>
        <v>N/A</v>
      </c>
      <c r="F31" s="179" t="e">
        <f>IF(D31&lt;=(H19*E31), D31, ROUND(H19*E31,2))</f>
        <v>#VALUE!</v>
      </c>
      <c r="G31" s="180"/>
      <c r="H31" s="73" t="e">
        <f t="shared" si="0"/>
        <v>#VALUE!</v>
      </c>
      <c r="I31" s="74" t="e">
        <f>IF(H31=" ",IF(ROUND(H19*E31,2)-D31&lt;(D78),ROUND(H19*E31,2)-D31,(D78))," ")</f>
        <v>#VALUE!</v>
      </c>
      <c r="J31" s="2" t="str">
        <f>CONCATENATE(C17," ",C31)</f>
        <v>UC Blue &amp; Gold HMO/UC Medicare Choice MMM</v>
      </c>
    </row>
    <row r="32" spans="1:23" ht="16.5" thickBot="1">
      <c r="C32" s="68" t="s">
        <v>16</v>
      </c>
      <c r="D32" s="69">
        <f>VLOOKUP(J32, G84:I194, 2, FALSE)</f>
        <v>1483.37</v>
      </c>
      <c r="E32" s="70">
        <f>VLOOKUP(J32, G84:I194, 3, FALSE)</f>
        <v>1288.7599999999998</v>
      </c>
      <c r="F32" s="179">
        <f>IF(D32&lt;=(H19*E32), D32, ROUND(H19*E32,2))</f>
        <v>1095.45</v>
      </c>
      <c r="G32" s="180"/>
      <c r="H32" s="75">
        <f t="shared" si="0"/>
        <v>387.91999999999985</v>
      </c>
      <c r="I32" s="76" t="str">
        <f>IF(H32=" ",IF(ROUND(H19*E32,2)-D32&lt;(D79),ROUND(H19*E32,2)-D32,(D79))," ")</f>
        <v xml:space="preserve"> </v>
      </c>
      <c r="J32" s="2" t="str">
        <f>CONCATENATE(C17," ",C32)</f>
        <v>UC Blue &amp; Gold HMO/UC Medicare Choice MMC</v>
      </c>
    </row>
    <row r="33" spans="3:17" ht="15.95" customHeight="1" thickTop="1">
      <c r="C33" s="68"/>
      <c r="D33" s="156"/>
      <c r="E33" s="156"/>
      <c r="F33" s="157"/>
      <c r="G33" s="157"/>
      <c r="H33" s="158"/>
      <c r="I33" s="159"/>
    </row>
    <row r="34" spans="3:17" ht="15.95" customHeight="1">
      <c r="C34" s="191" t="s">
        <v>249</v>
      </c>
      <c r="D34" s="191"/>
      <c r="E34" s="191"/>
      <c r="F34" s="191"/>
      <c r="G34" s="191"/>
      <c r="H34" s="191"/>
      <c r="I34" s="191"/>
    </row>
    <row r="35" spans="3:17" ht="12" customHeight="1">
      <c r="C35" s="155"/>
      <c r="D35" s="155"/>
      <c r="E35" s="155"/>
      <c r="F35" s="155"/>
      <c r="G35" s="155"/>
      <c r="H35" s="155"/>
      <c r="I35" s="155"/>
    </row>
    <row r="36" spans="3:17" ht="27.75" customHeight="1">
      <c r="C36" s="172" t="s">
        <v>237</v>
      </c>
      <c r="D36" s="173"/>
      <c r="E36" s="173"/>
      <c r="F36" s="173"/>
      <c r="G36" s="173"/>
      <c r="H36" s="173"/>
      <c r="I36" s="173"/>
    </row>
    <row r="37" spans="3:17" s="2" customFormat="1" ht="16.5" customHeight="1">
      <c r="E37" s="12"/>
      <c r="F37" s="12"/>
      <c r="K37" s="80"/>
      <c r="L37" s="80"/>
      <c r="M37" s="80"/>
      <c r="N37" s="80"/>
      <c r="O37" s="80"/>
      <c r="P37" s="80"/>
      <c r="Q37" s="80"/>
    </row>
    <row r="38" spans="3:17" s="2" customFormat="1" ht="14.1" customHeight="1">
      <c r="C38" s="13" t="s">
        <v>17</v>
      </c>
      <c r="D38" s="14" t="s">
        <v>18</v>
      </c>
      <c r="E38" s="15"/>
      <c r="F38" s="15"/>
      <c r="G38" s="5"/>
      <c r="H38" s="168" t="s">
        <v>19</v>
      </c>
      <c r="I38" s="169"/>
      <c r="K38" s="80"/>
      <c r="L38" s="80"/>
      <c r="M38" s="80"/>
      <c r="N38" s="80"/>
      <c r="O38" s="80"/>
      <c r="P38" s="80"/>
      <c r="Q38" s="80"/>
    </row>
    <row r="39" spans="3:17" s="2" customFormat="1" ht="14.1" customHeight="1">
      <c r="C39" s="16"/>
      <c r="D39" s="14" t="s">
        <v>20</v>
      </c>
      <c r="E39" s="15"/>
      <c r="F39" s="15"/>
      <c r="G39" s="5"/>
      <c r="H39" s="170" t="s">
        <v>21</v>
      </c>
      <c r="I39" s="171"/>
      <c r="K39" s="80"/>
      <c r="L39" s="80"/>
      <c r="M39" s="80"/>
      <c r="N39" s="80"/>
      <c r="O39" s="80"/>
      <c r="P39" s="80"/>
      <c r="Q39" s="80"/>
    </row>
    <row r="40" spans="3:17" s="2" customFormat="1" ht="14.1" customHeight="1">
      <c r="C40" s="16"/>
      <c r="D40" s="14" t="s">
        <v>22</v>
      </c>
      <c r="E40" s="15"/>
      <c r="F40" s="15"/>
      <c r="G40" s="5"/>
      <c r="H40" s="170" t="s">
        <v>23</v>
      </c>
      <c r="I40" s="171"/>
      <c r="K40" s="80"/>
      <c r="L40" s="80"/>
      <c r="M40" s="80"/>
      <c r="N40" s="80"/>
      <c r="O40" s="80"/>
      <c r="P40" s="80"/>
      <c r="Q40" s="80"/>
    </row>
    <row r="41" spans="3:17" s="2" customFormat="1" ht="14.1" customHeight="1">
      <c r="C41" s="16"/>
      <c r="D41" s="14" t="s">
        <v>24</v>
      </c>
      <c r="E41" s="15"/>
      <c r="F41" s="15"/>
      <c r="G41" s="5"/>
      <c r="H41" s="170" t="s">
        <v>25</v>
      </c>
      <c r="I41" s="171"/>
      <c r="K41" s="80"/>
      <c r="L41" s="80"/>
      <c r="M41" s="80"/>
      <c r="N41" s="80"/>
      <c r="O41" s="80"/>
      <c r="P41" s="80"/>
      <c r="Q41" s="80"/>
    </row>
    <row r="42" spans="3:17" s="2" customFormat="1" ht="14.1" customHeight="1">
      <c r="C42" s="16"/>
      <c r="D42" s="14" t="s">
        <v>26</v>
      </c>
      <c r="E42" s="15"/>
      <c r="F42" s="15"/>
      <c r="G42" s="5"/>
      <c r="H42" s="164" t="s">
        <v>27</v>
      </c>
      <c r="I42" s="165"/>
      <c r="K42" s="80"/>
      <c r="L42" s="80"/>
      <c r="M42" s="80"/>
      <c r="N42" s="80"/>
      <c r="O42" s="80"/>
      <c r="P42" s="80"/>
      <c r="Q42" s="80"/>
    </row>
    <row r="43" spans="3:17" s="2" customFormat="1" ht="14.1" customHeight="1">
      <c r="C43" s="16"/>
      <c r="D43" s="14" t="s">
        <v>28</v>
      </c>
      <c r="E43" s="15"/>
      <c r="F43" s="15"/>
      <c r="G43" s="5"/>
      <c r="H43" s="15"/>
      <c r="I43" s="15"/>
      <c r="K43" s="80"/>
      <c r="L43" s="80"/>
      <c r="M43" s="80"/>
      <c r="N43" s="80"/>
      <c r="O43" s="80"/>
      <c r="P43" s="80"/>
      <c r="Q43" s="80"/>
    </row>
    <row r="44" spans="3:17" s="2" customFormat="1" ht="14.1" customHeight="1">
      <c r="C44" s="16"/>
      <c r="D44" s="14" t="s">
        <v>29</v>
      </c>
      <c r="E44" s="15"/>
      <c r="F44" s="15"/>
      <c r="G44" s="5"/>
      <c r="H44" s="15"/>
      <c r="I44" s="15"/>
      <c r="K44" s="80"/>
      <c r="L44" s="80"/>
      <c r="M44" s="80"/>
      <c r="N44" s="80"/>
      <c r="O44" s="80"/>
      <c r="P44" s="80"/>
      <c r="Q44" s="80"/>
    </row>
    <row r="45" spans="3:17" s="2" customFormat="1" ht="14.1" customHeight="1">
      <c r="C45" s="16"/>
      <c r="D45" s="14" t="s">
        <v>30</v>
      </c>
      <c r="E45" s="15"/>
      <c r="F45" s="15"/>
      <c r="G45" s="5"/>
      <c r="H45" s="15"/>
      <c r="I45" s="15"/>
      <c r="K45" s="80"/>
      <c r="L45" s="80"/>
      <c r="M45" s="80"/>
      <c r="N45" s="80"/>
      <c r="O45" s="80"/>
      <c r="P45" s="80"/>
      <c r="Q45" s="80"/>
    </row>
    <row r="46" spans="3:17" s="2" customFormat="1" ht="14.1" customHeight="1">
      <c r="C46" s="16"/>
      <c r="D46" s="14" t="s">
        <v>31</v>
      </c>
      <c r="E46" s="15"/>
      <c r="F46" s="15"/>
      <c r="G46" s="5"/>
      <c r="H46" s="15"/>
      <c r="I46" s="15"/>
      <c r="K46" s="80"/>
      <c r="L46" s="80"/>
      <c r="M46" s="80"/>
      <c r="N46" s="80"/>
      <c r="O46" s="80"/>
      <c r="P46" s="80"/>
      <c r="Q46" s="80"/>
    </row>
    <row r="47" spans="3:17" s="2" customFormat="1" ht="14.1" customHeight="1">
      <c r="C47" s="16"/>
      <c r="D47" s="86" t="s">
        <v>32</v>
      </c>
      <c r="E47" s="17"/>
      <c r="F47" s="15"/>
      <c r="G47" s="5"/>
      <c r="H47" s="15"/>
      <c r="I47" s="15"/>
      <c r="K47" s="80"/>
      <c r="L47" s="80"/>
      <c r="M47" s="80"/>
      <c r="N47" s="80"/>
      <c r="O47" s="80"/>
      <c r="P47" s="80"/>
      <c r="Q47" s="80"/>
    </row>
    <row r="48" spans="3:17" s="2" customFormat="1" ht="14.1" customHeight="1">
      <c r="C48" s="16"/>
      <c r="D48" s="14" t="s">
        <v>33</v>
      </c>
      <c r="E48" s="15"/>
      <c r="F48" s="15"/>
      <c r="G48" s="5"/>
      <c r="H48" s="15"/>
      <c r="I48" s="15"/>
      <c r="K48" s="80"/>
      <c r="L48" s="80"/>
      <c r="M48" s="80"/>
      <c r="N48" s="80"/>
      <c r="O48" s="80"/>
      <c r="P48" s="80"/>
      <c r="Q48" s="80"/>
    </row>
    <row r="49" spans="1:17" s="2" customFormat="1">
      <c r="B49" s="17"/>
      <c r="C49" s="5"/>
      <c r="D49" s="86" t="s">
        <v>34</v>
      </c>
      <c r="E49" s="5"/>
      <c r="F49" s="5"/>
      <c r="G49" s="5"/>
      <c r="H49" s="5"/>
      <c r="I49" s="5"/>
      <c r="K49" s="80"/>
      <c r="L49" s="80"/>
      <c r="M49" s="80"/>
      <c r="N49" s="80"/>
      <c r="O49" s="80"/>
      <c r="P49" s="80"/>
      <c r="Q49" s="80"/>
    </row>
    <row r="50" spans="1:17" s="2" customFormat="1" ht="16.5" customHeight="1">
      <c r="A50" s="17"/>
      <c r="B50" s="17"/>
      <c r="C50" s="17"/>
      <c r="D50" s="18"/>
      <c r="E50" s="17"/>
      <c r="F50" s="17"/>
      <c r="G50" s="17"/>
      <c r="H50" s="17"/>
      <c r="I50" s="17"/>
      <c r="K50" s="80"/>
      <c r="L50" s="80"/>
      <c r="M50" s="80"/>
      <c r="N50" s="80"/>
      <c r="O50" s="80"/>
      <c r="P50" s="80"/>
      <c r="Q50" s="80"/>
    </row>
    <row r="51" spans="1:17" s="28" customFormat="1" ht="12.75" customHeight="1">
      <c r="C51" s="163" t="s">
        <v>195</v>
      </c>
      <c r="D51" s="163"/>
      <c r="E51" s="163"/>
      <c r="F51" s="163"/>
      <c r="G51" s="163"/>
      <c r="H51" s="163"/>
      <c r="I51" s="163"/>
      <c r="K51" s="80"/>
      <c r="L51" s="80"/>
      <c r="M51" s="80"/>
      <c r="N51" s="80"/>
      <c r="O51" s="80"/>
      <c r="P51" s="80"/>
      <c r="Q51" s="80"/>
    </row>
    <row r="52" spans="1:17" s="80" customFormat="1" ht="16.5" customHeight="1"/>
    <row r="53" spans="1:17" s="80" customFormat="1" ht="89.25" customHeight="1"/>
    <row r="54" spans="1:17" s="80" customFormat="1" ht="221.25" customHeight="1">
      <c r="A54" s="134"/>
      <c r="B54" s="134"/>
      <c r="C54" s="185" t="s">
        <v>238</v>
      </c>
      <c r="D54" s="186"/>
      <c r="E54" s="186"/>
      <c r="F54" s="186"/>
      <c r="G54" s="186"/>
      <c r="H54" s="186"/>
      <c r="I54" s="186"/>
      <c r="J54" s="134"/>
      <c r="K54" s="134"/>
    </row>
    <row r="55" spans="1:17" s="2" customFormat="1" ht="27.75" customHeight="1">
      <c r="D55" s="2" t="s">
        <v>250</v>
      </c>
      <c r="H55" s="154" t="str">
        <f>IF(C11=D55,"Group 1", IF(C11=D56,"Group 2",IF(C11=D57,"Group 3",TRUE)))</f>
        <v>Group 2</v>
      </c>
    </row>
    <row r="56" spans="1:17" s="2" customFormat="1" ht="15" customHeight="1">
      <c r="D56" s="2" t="s">
        <v>251</v>
      </c>
    </row>
    <row r="57" spans="1:17" s="2" customFormat="1" ht="15" customHeight="1">
      <c r="D57" s="2" t="s">
        <v>252</v>
      </c>
    </row>
    <row r="58" spans="1:17" s="2" customFormat="1" ht="15" customHeight="1"/>
    <row r="59" spans="1:17" s="2" customFormat="1" ht="15" customHeight="1"/>
    <row r="60" spans="1:17" s="2" customFormat="1">
      <c r="C60" s="2">
        <v>10</v>
      </c>
      <c r="D60" s="140">
        <v>0.5</v>
      </c>
      <c r="E60" s="140"/>
      <c r="F60" s="140"/>
      <c r="G60" s="22" t="s">
        <v>183</v>
      </c>
    </row>
    <row r="61" spans="1:17" s="2" customFormat="1">
      <c r="C61" s="2">
        <v>11</v>
      </c>
      <c r="D61" s="140">
        <v>0.55000000000000004</v>
      </c>
      <c r="E61" s="140"/>
      <c r="F61" s="140"/>
      <c r="G61" s="22" t="s">
        <v>147</v>
      </c>
    </row>
    <row r="62" spans="1:17" s="2" customFormat="1">
      <c r="C62" s="2">
        <v>12</v>
      </c>
      <c r="D62" s="140">
        <v>0.6</v>
      </c>
      <c r="E62" s="140"/>
      <c r="F62" s="140"/>
      <c r="G62" s="22" t="s">
        <v>197</v>
      </c>
    </row>
    <row r="63" spans="1:17" s="2" customFormat="1">
      <c r="C63" s="2">
        <v>13</v>
      </c>
      <c r="D63" s="140">
        <v>0.65</v>
      </c>
      <c r="E63" s="140"/>
      <c r="F63" s="140"/>
      <c r="G63" s="22" t="s">
        <v>35</v>
      </c>
    </row>
    <row r="64" spans="1:17" s="2" customFormat="1">
      <c r="C64" s="2">
        <v>14</v>
      </c>
      <c r="D64" s="140">
        <v>0.7</v>
      </c>
      <c r="E64" s="140"/>
      <c r="F64" s="140"/>
      <c r="G64" s="22" t="s">
        <v>171</v>
      </c>
    </row>
    <row r="65" spans="3:9" s="2" customFormat="1">
      <c r="C65" s="2">
        <v>15</v>
      </c>
      <c r="D65" s="140">
        <v>0.75</v>
      </c>
      <c r="E65" s="140"/>
      <c r="F65" s="140"/>
      <c r="G65" s="22" t="s">
        <v>159</v>
      </c>
    </row>
    <row r="66" spans="3:9" s="2" customFormat="1">
      <c r="C66" s="2">
        <v>16</v>
      </c>
      <c r="D66" s="140">
        <v>0.8</v>
      </c>
      <c r="E66" s="140"/>
      <c r="F66" s="140"/>
      <c r="G66" s="2" t="s">
        <v>196</v>
      </c>
    </row>
    <row r="67" spans="3:9" s="2" customFormat="1">
      <c r="C67" s="2">
        <v>17</v>
      </c>
      <c r="D67" s="140">
        <v>0.85</v>
      </c>
      <c r="E67" s="140"/>
      <c r="F67" s="140"/>
      <c r="G67" s="2" t="s">
        <v>36</v>
      </c>
    </row>
    <row r="68" spans="3:9" s="2" customFormat="1">
      <c r="C68" s="2">
        <v>18</v>
      </c>
      <c r="D68" s="140">
        <v>0.9</v>
      </c>
      <c r="E68" s="140"/>
      <c r="F68" s="140"/>
      <c r="G68" s="2" t="s">
        <v>37</v>
      </c>
    </row>
    <row r="69" spans="3:9" s="2" customFormat="1">
      <c r="C69" s="2">
        <v>19</v>
      </c>
      <c r="D69" s="140">
        <v>0.95</v>
      </c>
      <c r="E69" s="140"/>
      <c r="F69" s="140"/>
      <c r="G69" s="22" t="s">
        <v>38</v>
      </c>
    </row>
    <row r="70" spans="3:9" s="2" customFormat="1">
      <c r="C70" s="2">
        <v>20</v>
      </c>
      <c r="D70" s="140">
        <v>1</v>
      </c>
      <c r="E70" s="140"/>
      <c r="F70" s="140"/>
      <c r="G70" s="22" t="s">
        <v>135</v>
      </c>
    </row>
    <row r="71" spans="3:9" s="2" customFormat="1"/>
    <row r="72" spans="3:9" s="2" customFormat="1">
      <c r="D72" s="141" t="s">
        <v>39</v>
      </c>
    </row>
    <row r="73" spans="3:9" s="2" customFormat="1">
      <c r="C73" s="22" t="s">
        <v>10</v>
      </c>
      <c r="D73" s="142">
        <v>164.9</v>
      </c>
      <c r="G73" s="143" t="s">
        <v>40</v>
      </c>
      <c r="H73" s="143" t="s">
        <v>41</v>
      </c>
      <c r="I73" s="143" t="s">
        <v>42</v>
      </c>
    </row>
    <row r="74" spans="3:9" s="2" customFormat="1">
      <c r="C74" s="22" t="s">
        <v>11</v>
      </c>
      <c r="D74" s="142">
        <f>2*D73</f>
        <v>329.8</v>
      </c>
      <c r="E74" s="2">
        <v>1310</v>
      </c>
      <c r="G74" s="22" t="s">
        <v>172</v>
      </c>
      <c r="H74" s="144">
        <v>794.36</v>
      </c>
      <c r="I74" s="144">
        <v>447.7</v>
      </c>
    </row>
    <row r="75" spans="3:9" s="2" customFormat="1">
      <c r="C75" s="22" t="s">
        <v>12</v>
      </c>
      <c r="D75" s="142">
        <f>D73</f>
        <v>164.9</v>
      </c>
      <c r="E75" s="2">
        <v>1310</v>
      </c>
      <c r="G75" s="22" t="s">
        <v>173</v>
      </c>
      <c r="H75" s="144">
        <v>1429.85</v>
      </c>
      <c r="I75" s="144">
        <v>805.8599999999999</v>
      </c>
    </row>
    <row r="76" spans="3:9" s="2" customFormat="1">
      <c r="C76" s="22" t="s">
        <v>13</v>
      </c>
      <c r="D76" s="142">
        <f>D73</f>
        <v>164.9</v>
      </c>
      <c r="E76" s="2">
        <v>1310</v>
      </c>
      <c r="G76" s="22" t="s">
        <v>174</v>
      </c>
      <c r="H76" s="144">
        <v>1668.16</v>
      </c>
      <c r="I76" s="144">
        <v>884.2700000000001</v>
      </c>
    </row>
    <row r="77" spans="3:9" s="2" customFormat="1">
      <c r="C77" s="22" t="s">
        <v>14</v>
      </c>
      <c r="D77" s="142">
        <f>D73</f>
        <v>164.9</v>
      </c>
      <c r="E77" s="2">
        <v>1310</v>
      </c>
      <c r="G77" s="22" t="s">
        <v>175</v>
      </c>
      <c r="H77" s="144">
        <v>2303.65</v>
      </c>
      <c r="I77" s="144">
        <v>1242.43</v>
      </c>
    </row>
    <row r="78" spans="3:9" s="2" customFormat="1">
      <c r="C78" s="22" t="s">
        <v>15</v>
      </c>
      <c r="D78" s="142">
        <f>3*D73</f>
        <v>494.70000000000005</v>
      </c>
      <c r="E78" s="2">
        <v>1310</v>
      </c>
      <c r="G78" s="22" t="s">
        <v>176</v>
      </c>
      <c r="H78" s="144" t="s">
        <v>43</v>
      </c>
      <c r="I78" s="144" t="s">
        <v>43</v>
      </c>
    </row>
    <row r="79" spans="3:9" s="2" customFormat="1">
      <c r="C79" s="22" t="s">
        <v>16</v>
      </c>
      <c r="D79" s="142">
        <f>2*D73</f>
        <v>329.8</v>
      </c>
      <c r="E79" s="2">
        <v>1310</v>
      </c>
      <c r="G79" s="22" t="s">
        <v>177</v>
      </c>
      <c r="H79" s="144" t="s">
        <v>43</v>
      </c>
      <c r="I79" s="144" t="s">
        <v>43</v>
      </c>
    </row>
    <row r="80" spans="3:9" s="2" customFormat="1">
      <c r="E80" s="2">
        <v>1310</v>
      </c>
      <c r="G80" s="22" t="s">
        <v>178</v>
      </c>
      <c r="H80" s="144" t="s">
        <v>43</v>
      </c>
      <c r="I80" s="144" t="s">
        <v>43</v>
      </c>
    </row>
    <row r="81" spans="5:9" s="2" customFormat="1">
      <c r="E81" s="2">
        <v>1310</v>
      </c>
      <c r="G81" s="22" t="s">
        <v>179</v>
      </c>
      <c r="H81" s="144" t="s">
        <v>43</v>
      </c>
      <c r="I81" s="144" t="s">
        <v>43</v>
      </c>
    </row>
    <row r="82" spans="5:9" s="2" customFormat="1">
      <c r="E82" s="2">
        <v>1310</v>
      </c>
      <c r="G82" s="22" t="s">
        <v>180</v>
      </c>
      <c r="H82" s="144" t="s">
        <v>43</v>
      </c>
      <c r="I82" s="144" t="s">
        <v>43</v>
      </c>
    </row>
    <row r="83" spans="5:9" s="2" customFormat="1">
      <c r="E83" s="2">
        <v>1310</v>
      </c>
      <c r="G83" s="22" t="s">
        <v>181</v>
      </c>
      <c r="H83" s="144" t="s">
        <v>43</v>
      </c>
      <c r="I83" s="144" t="s">
        <v>43</v>
      </c>
    </row>
    <row r="84" spans="5:9" s="2" customFormat="1">
      <c r="E84" s="2">
        <v>1310</v>
      </c>
      <c r="G84" s="22" t="s">
        <v>182</v>
      </c>
      <c r="H84" s="144" t="s">
        <v>43</v>
      </c>
      <c r="I84" s="144" t="s">
        <v>43</v>
      </c>
    </row>
    <row r="85" spans="5:9" s="2" customFormat="1">
      <c r="E85" s="2">
        <v>1330</v>
      </c>
      <c r="G85" s="22" t="s">
        <v>44</v>
      </c>
      <c r="H85" s="144" t="s">
        <v>43</v>
      </c>
      <c r="I85" s="144" t="s">
        <v>43</v>
      </c>
    </row>
    <row r="86" spans="5:9" s="2" customFormat="1">
      <c r="E86" s="2">
        <v>1330</v>
      </c>
      <c r="G86" s="22" t="s">
        <v>45</v>
      </c>
      <c r="H86" s="144" t="s">
        <v>43</v>
      </c>
      <c r="I86" s="144" t="s">
        <v>43</v>
      </c>
    </row>
    <row r="87" spans="5:9" s="2" customFormat="1">
      <c r="E87" s="2">
        <v>1330</v>
      </c>
      <c r="G87" s="22" t="s">
        <v>46</v>
      </c>
      <c r="H87" s="144" t="s">
        <v>43</v>
      </c>
      <c r="I87" s="144" t="s">
        <v>43</v>
      </c>
    </row>
    <row r="88" spans="5:9" s="2" customFormat="1">
      <c r="E88" s="2">
        <v>1330</v>
      </c>
      <c r="G88" s="22" t="s">
        <v>47</v>
      </c>
      <c r="H88" s="144" t="s">
        <v>43</v>
      </c>
      <c r="I88" s="144" t="s">
        <v>43</v>
      </c>
    </row>
    <row r="89" spans="5:9" s="2" customFormat="1">
      <c r="E89" s="2">
        <v>1330</v>
      </c>
      <c r="G89" s="22" t="s">
        <v>48</v>
      </c>
      <c r="H89" s="144">
        <v>460.31</v>
      </c>
      <c r="I89" s="144">
        <v>370.1</v>
      </c>
    </row>
    <row r="90" spans="5:9" s="2" customFormat="1">
      <c r="E90" s="2">
        <v>1330</v>
      </c>
      <c r="G90" s="22" t="s">
        <v>49</v>
      </c>
      <c r="H90" s="144">
        <v>920.62</v>
      </c>
      <c r="I90" s="144">
        <v>740.2</v>
      </c>
    </row>
    <row r="91" spans="5:9" s="2" customFormat="1">
      <c r="E91" s="2">
        <v>1330</v>
      </c>
      <c r="G91" s="22" t="s">
        <v>50</v>
      </c>
      <c r="H91" s="144" t="s">
        <v>43</v>
      </c>
      <c r="I91" s="144" t="s">
        <v>43</v>
      </c>
    </row>
    <row r="92" spans="5:9" s="2" customFormat="1">
      <c r="E92" s="2">
        <v>1330</v>
      </c>
      <c r="G92" s="22" t="s">
        <v>51</v>
      </c>
      <c r="H92" s="144" t="s">
        <v>43</v>
      </c>
      <c r="I92" s="144" t="s">
        <v>43</v>
      </c>
    </row>
    <row r="93" spans="5:9" s="2" customFormat="1">
      <c r="E93" s="2">
        <v>1330</v>
      </c>
      <c r="G93" s="22" t="s">
        <v>52</v>
      </c>
      <c r="H93" s="144" t="s">
        <v>43</v>
      </c>
      <c r="I93" s="144" t="s">
        <v>43</v>
      </c>
    </row>
    <row r="94" spans="5:9" s="2" customFormat="1">
      <c r="E94" s="2">
        <v>1330</v>
      </c>
      <c r="G94" s="22" t="s">
        <v>53</v>
      </c>
      <c r="H94" s="144">
        <v>1380.93</v>
      </c>
      <c r="I94" s="144">
        <v>1110.3000000000002</v>
      </c>
    </row>
    <row r="95" spans="5:9" s="2" customFormat="1">
      <c r="E95" s="2">
        <v>1330</v>
      </c>
      <c r="G95" s="22" t="s">
        <v>54</v>
      </c>
      <c r="H95" s="144" t="s">
        <v>43</v>
      </c>
      <c r="I95" s="144" t="s">
        <v>43</v>
      </c>
    </row>
    <row r="96" spans="5:9" s="2" customFormat="1">
      <c r="E96" s="2">
        <v>1340</v>
      </c>
      <c r="G96" s="22" t="s">
        <v>55</v>
      </c>
      <c r="H96" s="144" t="s">
        <v>43</v>
      </c>
      <c r="I96" s="144" t="s">
        <v>43</v>
      </c>
    </row>
    <row r="97" spans="5:9" s="2" customFormat="1">
      <c r="E97" s="2">
        <v>1340</v>
      </c>
      <c r="G97" s="22" t="s">
        <v>56</v>
      </c>
      <c r="H97" s="144" t="s">
        <v>43</v>
      </c>
      <c r="I97" s="144" t="s">
        <v>43</v>
      </c>
    </row>
    <row r="98" spans="5:9" s="2" customFormat="1">
      <c r="E98" s="2">
        <v>1340</v>
      </c>
      <c r="G98" s="22" t="s">
        <v>57</v>
      </c>
      <c r="H98" s="144" t="s">
        <v>43</v>
      </c>
      <c r="I98" s="144" t="s">
        <v>43</v>
      </c>
    </row>
    <row r="99" spans="5:9" s="2" customFormat="1">
      <c r="E99" s="2">
        <v>1340</v>
      </c>
      <c r="G99" s="22" t="s">
        <v>58</v>
      </c>
      <c r="H99" s="144" t="s">
        <v>43</v>
      </c>
      <c r="I99" s="144" t="s">
        <v>43</v>
      </c>
    </row>
    <row r="100" spans="5:9" s="2" customFormat="1">
      <c r="E100" s="2">
        <v>1340</v>
      </c>
      <c r="G100" s="22" t="s">
        <v>59</v>
      </c>
      <c r="H100" s="144">
        <v>124.41</v>
      </c>
      <c r="I100" s="144">
        <v>370.1</v>
      </c>
    </row>
    <row r="101" spans="5:9" s="2" customFormat="1">
      <c r="E101" s="2">
        <v>1340</v>
      </c>
      <c r="G101" s="22" t="s">
        <v>60</v>
      </c>
      <c r="H101" s="144">
        <v>248.82</v>
      </c>
      <c r="I101" s="144">
        <v>740.2</v>
      </c>
    </row>
    <row r="102" spans="5:9" s="2" customFormat="1">
      <c r="E102" s="2">
        <v>1340</v>
      </c>
      <c r="G102" s="22" t="s">
        <v>61</v>
      </c>
      <c r="H102" s="144" t="s">
        <v>43</v>
      </c>
      <c r="I102" s="144" t="s">
        <v>43</v>
      </c>
    </row>
    <row r="103" spans="5:9" s="2" customFormat="1">
      <c r="E103" s="2">
        <v>1340</v>
      </c>
      <c r="G103" s="22" t="s">
        <v>62</v>
      </c>
      <c r="H103" s="144" t="s">
        <v>43</v>
      </c>
      <c r="I103" s="144" t="s">
        <v>43</v>
      </c>
    </row>
    <row r="104" spans="5:9" s="2" customFormat="1">
      <c r="E104" s="2">
        <v>1340</v>
      </c>
      <c r="G104" s="22" t="s">
        <v>63</v>
      </c>
      <c r="H104" s="144" t="s">
        <v>43</v>
      </c>
      <c r="I104" s="144" t="s">
        <v>43</v>
      </c>
    </row>
    <row r="105" spans="5:9" s="2" customFormat="1">
      <c r="E105" s="2">
        <v>1340</v>
      </c>
      <c r="G105" s="22" t="s">
        <v>64</v>
      </c>
      <c r="H105" s="144">
        <v>373.23</v>
      </c>
      <c r="I105" s="144">
        <v>1110.3000000000002</v>
      </c>
    </row>
    <row r="106" spans="5:9" s="2" customFormat="1">
      <c r="E106" s="2">
        <v>1340</v>
      </c>
      <c r="G106" s="22" t="s">
        <v>65</v>
      </c>
      <c r="H106" s="144" t="s">
        <v>43</v>
      </c>
      <c r="I106" s="144" t="s">
        <v>43</v>
      </c>
    </row>
    <row r="107" spans="5:9" s="2" customFormat="1">
      <c r="E107" s="2">
        <v>1300</v>
      </c>
      <c r="G107" s="22" t="s">
        <v>184</v>
      </c>
      <c r="H107" s="144">
        <v>317.77999999999997</v>
      </c>
      <c r="I107" s="144">
        <v>647.39999999999986</v>
      </c>
    </row>
    <row r="108" spans="5:9" s="2" customFormat="1">
      <c r="E108" s="2">
        <v>1300</v>
      </c>
      <c r="G108" s="22" t="s">
        <v>185</v>
      </c>
      <c r="H108" s="144">
        <v>572</v>
      </c>
      <c r="I108" s="144">
        <v>1165.3200000000002</v>
      </c>
    </row>
    <row r="109" spans="5:9" s="2" customFormat="1">
      <c r="E109" s="2">
        <v>1300</v>
      </c>
      <c r="G109" s="22" t="s">
        <v>186</v>
      </c>
      <c r="H109" s="144">
        <v>667.34</v>
      </c>
      <c r="I109" s="144">
        <v>1303.6399999999999</v>
      </c>
    </row>
    <row r="110" spans="5:9" s="2" customFormat="1">
      <c r="E110" s="2">
        <v>1300</v>
      </c>
      <c r="G110" s="22" t="s">
        <v>187</v>
      </c>
      <c r="H110" s="144">
        <v>921.56</v>
      </c>
      <c r="I110" s="144">
        <v>1821.5600000000002</v>
      </c>
    </row>
    <row r="111" spans="5:9" s="2" customFormat="1">
      <c r="E111" s="2">
        <v>1300</v>
      </c>
      <c r="G111" s="22" t="s">
        <v>188</v>
      </c>
      <c r="H111" s="144" t="s">
        <v>43</v>
      </c>
      <c r="I111" s="144" t="s">
        <v>43</v>
      </c>
    </row>
    <row r="112" spans="5:9" s="2" customFormat="1">
      <c r="E112" s="2">
        <v>1300</v>
      </c>
      <c r="G112" s="22" t="s">
        <v>189</v>
      </c>
      <c r="H112" s="144" t="s">
        <v>43</v>
      </c>
      <c r="I112" s="144" t="s">
        <v>43</v>
      </c>
    </row>
    <row r="113" spans="5:9" s="2" customFormat="1">
      <c r="E113" s="2">
        <v>1300</v>
      </c>
      <c r="G113" s="22" t="s">
        <v>190</v>
      </c>
      <c r="H113" s="144">
        <v>714.53</v>
      </c>
      <c r="I113" s="144">
        <v>888.0200000000001</v>
      </c>
    </row>
    <row r="114" spans="5:9" s="2" customFormat="1">
      <c r="E114" s="2">
        <v>1300</v>
      </c>
      <c r="G114" s="22" t="s">
        <v>191</v>
      </c>
      <c r="H114" s="144">
        <v>809.87</v>
      </c>
      <c r="I114" s="144">
        <v>1026.3400000000001</v>
      </c>
    </row>
    <row r="115" spans="5:9" s="2" customFormat="1">
      <c r="E115" s="2">
        <v>1300</v>
      </c>
      <c r="G115" s="22" t="s">
        <v>192</v>
      </c>
      <c r="H115" s="144">
        <v>1064.0899999999999</v>
      </c>
      <c r="I115" s="144">
        <v>1544.2599999999998</v>
      </c>
    </row>
    <row r="116" spans="5:9" s="2" customFormat="1">
      <c r="E116" s="2">
        <v>1300</v>
      </c>
      <c r="G116" s="22" t="s">
        <v>193</v>
      </c>
      <c r="H116" s="144" t="s">
        <v>43</v>
      </c>
      <c r="I116" s="144" t="s">
        <v>43</v>
      </c>
    </row>
    <row r="117" spans="5:9" s="2" customFormat="1">
      <c r="E117" s="2">
        <v>1300</v>
      </c>
      <c r="G117" s="22" t="s">
        <v>194</v>
      </c>
      <c r="H117" s="144">
        <v>1174.8399999999999</v>
      </c>
      <c r="I117" s="144">
        <v>1258.1199999999999</v>
      </c>
    </row>
    <row r="118" spans="5:9" s="2" customFormat="1">
      <c r="E118" s="2">
        <v>4805</v>
      </c>
      <c r="G118" s="22" t="s">
        <v>198</v>
      </c>
      <c r="H118" s="144">
        <v>981.19</v>
      </c>
      <c r="I118" s="144">
        <v>685.7</v>
      </c>
    </row>
    <row r="119" spans="5:9" s="2" customFormat="1">
      <c r="E119" s="2">
        <v>4805</v>
      </c>
      <c r="G119" s="22" t="s">
        <v>199</v>
      </c>
      <c r="H119" s="144">
        <v>1766.14</v>
      </c>
      <c r="I119" s="144">
        <v>1234.2600000000002</v>
      </c>
    </row>
    <row r="120" spans="5:9" s="2" customFormat="1">
      <c r="E120" s="2">
        <v>4805</v>
      </c>
      <c r="G120" s="22" t="s">
        <v>200</v>
      </c>
      <c r="H120" s="144">
        <v>2060.5</v>
      </c>
      <c r="I120" s="144">
        <v>1384.0700000000002</v>
      </c>
    </row>
    <row r="121" spans="5:9" s="2" customFormat="1">
      <c r="E121" s="2">
        <v>4805</v>
      </c>
      <c r="G121" s="22" t="s">
        <v>201</v>
      </c>
      <c r="H121" s="144">
        <v>2845.45</v>
      </c>
      <c r="I121" s="144">
        <v>1932.6299999999997</v>
      </c>
    </row>
    <row r="122" spans="5:9" s="2" customFormat="1">
      <c r="E122" s="2">
        <v>4805</v>
      </c>
      <c r="G122" s="22" t="s">
        <v>202</v>
      </c>
      <c r="H122" s="144" t="s">
        <v>43</v>
      </c>
      <c r="I122" s="144" t="s">
        <v>43</v>
      </c>
    </row>
    <row r="123" spans="5:9" s="2" customFormat="1">
      <c r="E123" s="2">
        <v>4805</v>
      </c>
      <c r="G123" s="22" t="s">
        <v>203</v>
      </c>
      <c r="H123" s="144" t="s">
        <v>43</v>
      </c>
      <c r="I123" s="144" t="s">
        <v>43</v>
      </c>
    </row>
    <row r="124" spans="5:9" s="2" customFormat="1">
      <c r="E124" s="2">
        <v>4805</v>
      </c>
      <c r="G124" s="22" t="s">
        <v>204</v>
      </c>
      <c r="H124" s="144">
        <v>1134.1600000000001</v>
      </c>
      <c r="I124" s="144">
        <v>918.6600000000002</v>
      </c>
    </row>
    <row r="125" spans="5:9" s="2" customFormat="1">
      <c r="E125" s="2">
        <v>4805</v>
      </c>
      <c r="G125" s="22" t="s">
        <v>205</v>
      </c>
      <c r="H125" s="144">
        <v>1428.52</v>
      </c>
      <c r="I125" s="144">
        <v>1068.47</v>
      </c>
    </row>
    <row r="126" spans="5:9" s="2" customFormat="1">
      <c r="E126" s="2">
        <v>4805</v>
      </c>
      <c r="G126" s="22" t="s">
        <v>206</v>
      </c>
      <c r="H126" s="144">
        <v>2213.4699999999998</v>
      </c>
      <c r="I126" s="144">
        <v>1617.0299999999997</v>
      </c>
    </row>
    <row r="127" spans="5:9" s="2" customFormat="1">
      <c r="E127" s="2">
        <v>4805</v>
      </c>
      <c r="G127" s="22" t="s">
        <v>207</v>
      </c>
      <c r="H127" s="144" t="s">
        <v>43</v>
      </c>
      <c r="I127" s="144" t="s">
        <v>43</v>
      </c>
    </row>
    <row r="128" spans="5:9" s="2" customFormat="1">
      <c r="E128" s="2">
        <v>4805</v>
      </c>
      <c r="G128" s="22" t="s">
        <v>208</v>
      </c>
      <c r="H128" s="144">
        <v>1483.37</v>
      </c>
      <c r="I128" s="144">
        <v>1288.7599999999998</v>
      </c>
    </row>
    <row r="129" spans="5:9" s="2" customFormat="1">
      <c r="E129" s="2">
        <v>1350</v>
      </c>
      <c r="G129" s="22" t="s">
        <v>160</v>
      </c>
      <c r="H129" s="144" t="s">
        <v>43</v>
      </c>
      <c r="I129" s="144" t="s">
        <v>43</v>
      </c>
    </row>
    <row r="130" spans="5:9" s="2" customFormat="1">
      <c r="E130" s="2">
        <v>1350</v>
      </c>
      <c r="G130" s="22" t="s">
        <v>161</v>
      </c>
      <c r="H130" s="144" t="s">
        <v>43</v>
      </c>
      <c r="I130" s="144" t="s">
        <v>43</v>
      </c>
    </row>
    <row r="131" spans="5:9" s="2" customFormat="1">
      <c r="E131" s="2">
        <v>1350</v>
      </c>
      <c r="G131" s="22" t="s">
        <v>162</v>
      </c>
      <c r="H131" s="144" t="s">
        <v>43</v>
      </c>
      <c r="I131" s="144" t="s">
        <v>43</v>
      </c>
    </row>
    <row r="132" spans="5:9" s="2" customFormat="1">
      <c r="E132" s="2">
        <v>1350</v>
      </c>
      <c r="G132" s="22" t="s">
        <v>163</v>
      </c>
      <c r="H132" s="144" t="s">
        <v>43</v>
      </c>
      <c r="I132" s="144" t="s">
        <v>43</v>
      </c>
    </row>
    <row r="133" spans="5:9" s="2" customFormat="1">
      <c r="E133" s="2">
        <v>1350</v>
      </c>
      <c r="G133" s="22" t="s">
        <v>164</v>
      </c>
      <c r="H133" s="144">
        <v>682.8</v>
      </c>
      <c r="I133" s="144">
        <v>370.09999999999997</v>
      </c>
    </row>
    <row r="134" spans="5:9" s="2" customFormat="1">
      <c r="E134" s="2">
        <v>1350</v>
      </c>
      <c r="G134" s="22" t="s">
        <v>165</v>
      </c>
      <c r="H134" s="144">
        <v>1365.6</v>
      </c>
      <c r="I134" s="144">
        <v>740.19999999999993</v>
      </c>
    </row>
    <row r="135" spans="5:9" s="2" customFormat="1">
      <c r="E135" s="2">
        <v>1350</v>
      </c>
      <c r="G135" s="22" t="s">
        <v>166</v>
      </c>
      <c r="H135" s="144" t="s">
        <v>43</v>
      </c>
      <c r="I135" s="144" t="s">
        <v>43</v>
      </c>
    </row>
    <row r="136" spans="5:9" s="2" customFormat="1">
      <c r="E136" s="2">
        <v>1350</v>
      </c>
      <c r="G136" s="22" t="s">
        <v>167</v>
      </c>
      <c r="H136" s="144" t="s">
        <v>43</v>
      </c>
      <c r="I136" s="144" t="s">
        <v>43</v>
      </c>
    </row>
    <row r="137" spans="5:9" s="2" customFormat="1">
      <c r="E137" s="2">
        <v>1350</v>
      </c>
      <c r="G137" s="22" t="s">
        <v>168</v>
      </c>
      <c r="H137" s="144" t="s">
        <v>43</v>
      </c>
      <c r="I137" s="144" t="s">
        <v>43</v>
      </c>
    </row>
    <row r="138" spans="5:9" s="2" customFormat="1">
      <c r="E138" s="2">
        <v>1350</v>
      </c>
      <c r="G138" s="22" t="s">
        <v>169</v>
      </c>
      <c r="H138" s="144">
        <v>2048.4</v>
      </c>
      <c r="I138" s="144">
        <v>1110.3000000000002</v>
      </c>
    </row>
    <row r="139" spans="5:9" s="2" customFormat="1">
      <c r="E139" s="2">
        <v>1350</v>
      </c>
      <c r="G139" s="22" t="s">
        <v>170</v>
      </c>
      <c r="H139" s="144" t="s">
        <v>43</v>
      </c>
      <c r="I139" s="144" t="s">
        <v>43</v>
      </c>
    </row>
    <row r="140" spans="5:9" s="2" customFormat="1">
      <c r="E140" s="2">
        <v>2100</v>
      </c>
      <c r="G140" s="22" t="s">
        <v>148</v>
      </c>
      <c r="H140" s="144">
        <v>793.52</v>
      </c>
      <c r="I140" s="144">
        <v>561.07999999999993</v>
      </c>
    </row>
    <row r="141" spans="5:9" s="2" customFormat="1">
      <c r="E141" s="2">
        <v>2100</v>
      </c>
      <c r="G141" s="22" t="s">
        <v>149</v>
      </c>
      <c r="H141" s="144">
        <v>1428.33</v>
      </c>
      <c r="I141" s="144">
        <v>1009.9499999999999</v>
      </c>
    </row>
    <row r="142" spans="5:9" s="2" customFormat="1">
      <c r="E142" s="2">
        <v>2100</v>
      </c>
      <c r="G142" s="22" t="s">
        <v>150</v>
      </c>
      <c r="H142" s="144">
        <v>1666.39</v>
      </c>
      <c r="I142" s="144">
        <v>1122.3700000000001</v>
      </c>
    </row>
    <row r="143" spans="5:9" s="2" customFormat="1">
      <c r="E143" s="2">
        <v>2100</v>
      </c>
      <c r="G143" s="22" t="s">
        <v>151</v>
      </c>
      <c r="H143" s="144">
        <v>2301.1999999999998</v>
      </c>
      <c r="I143" s="144">
        <v>1571.2399999999998</v>
      </c>
    </row>
    <row r="144" spans="5:9" s="2" customFormat="1">
      <c r="E144" s="2">
        <v>2100</v>
      </c>
      <c r="G144" s="22" t="s">
        <v>152</v>
      </c>
      <c r="H144" s="144">
        <v>247.55</v>
      </c>
      <c r="I144" s="144">
        <v>370.1</v>
      </c>
    </row>
    <row r="145" spans="5:9" s="2" customFormat="1">
      <c r="E145" s="2">
        <v>2100</v>
      </c>
      <c r="G145" s="22" t="s">
        <v>153</v>
      </c>
      <c r="H145" s="144">
        <v>495.1</v>
      </c>
      <c r="I145" s="144">
        <v>740.2</v>
      </c>
    </row>
    <row r="146" spans="5:9" s="2" customFormat="1">
      <c r="E146" s="2">
        <v>2100</v>
      </c>
      <c r="G146" s="22" t="s">
        <v>154</v>
      </c>
      <c r="H146" s="144">
        <v>882.36</v>
      </c>
      <c r="I146" s="144">
        <v>818.97000000000014</v>
      </c>
    </row>
    <row r="147" spans="5:9" s="2" customFormat="1">
      <c r="E147" s="2">
        <v>2100</v>
      </c>
      <c r="G147" s="22" t="s">
        <v>155</v>
      </c>
      <c r="H147" s="144">
        <v>1120.42</v>
      </c>
      <c r="I147" s="144">
        <v>931.39000000000033</v>
      </c>
    </row>
    <row r="148" spans="5:9" s="2" customFormat="1">
      <c r="E148" s="2">
        <v>2100</v>
      </c>
      <c r="G148" s="22" t="s">
        <v>156</v>
      </c>
      <c r="H148" s="144">
        <v>1755.23</v>
      </c>
      <c r="I148" s="144">
        <v>1380.2599999999998</v>
      </c>
    </row>
    <row r="149" spans="5:9" s="2" customFormat="1">
      <c r="E149" s="2">
        <v>2100</v>
      </c>
      <c r="G149" s="22" t="s">
        <v>157</v>
      </c>
      <c r="H149" s="144">
        <v>742.65</v>
      </c>
      <c r="I149" s="144">
        <v>1110.3</v>
      </c>
    </row>
    <row r="150" spans="5:9" s="2" customFormat="1">
      <c r="E150" s="2">
        <v>2100</v>
      </c>
      <c r="G150" s="22" t="s">
        <v>158</v>
      </c>
      <c r="H150" s="144">
        <v>1129.9100000000001</v>
      </c>
      <c r="I150" s="144">
        <v>1189.07</v>
      </c>
    </row>
    <row r="151" spans="5:9" s="2" customFormat="1">
      <c r="E151" s="2">
        <v>1320</v>
      </c>
      <c r="G151" s="22" t="s">
        <v>66</v>
      </c>
      <c r="H151" s="144">
        <v>1344.47</v>
      </c>
      <c r="I151" s="144">
        <v>929.26</v>
      </c>
    </row>
    <row r="152" spans="5:9" s="2" customFormat="1">
      <c r="E152" s="2">
        <v>1320</v>
      </c>
      <c r="G152" s="22" t="s">
        <v>67</v>
      </c>
      <c r="H152" s="144">
        <v>2420.0500000000002</v>
      </c>
      <c r="I152" s="144">
        <v>1672.67</v>
      </c>
    </row>
    <row r="153" spans="5:9" s="2" customFormat="1">
      <c r="E153" s="2">
        <v>1320</v>
      </c>
      <c r="G153" s="22" t="s">
        <v>68</v>
      </c>
      <c r="H153" s="144">
        <v>2823.39</v>
      </c>
      <c r="I153" s="144">
        <v>1895.5499999999997</v>
      </c>
    </row>
    <row r="154" spans="5:9" s="2" customFormat="1">
      <c r="E154" s="2">
        <v>1320</v>
      </c>
      <c r="G154" s="22" t="s">
        <v>69</v>
      </c>
      <c r="H154" s="144">
        <v>3898.97</v>
      </c>
      <c r="I154" s="144">
        <v>2638.96</v>
      </c>
    </row>
    <row r="155" spans="5:9" s="2" customFormat="1">
      <c r="E155" s="2">
        <v>1320</v>
      </c>
      <c r="G155" s="22" t="s">
        <v>70</v>
      </c>
      <c r="H155" s="144" t="s">
        <v>43</v>
      </c>
      <c r="I155" s="144" t="s">
        <v>43</v>
      </c>
    </row>
    <row r="156" spans="5:9" s="2" customFormat="1">
      <c r="E156" s="2">
        <v>1320</v>
      </c>
      <c r="G156" s="22" t="s">
        <v>71</v>
      </c>
      <c r="H156" s="144" t="s">
        <v>43</v>
      </c>
      <c r="I156" s="144" t="s">
        <v>43</v>
      </c>
    </row>
    <row r="157" spans="5:9" s="2" customFormat="1">
      <c r="E157" s="2">
        <v>1320</v>
      </c>
      <c r="G157" s="22" t="s">
        <v>72</v>
      </c>
      <c r="H157" s="144">
        <v>1535.89</v>
      </c>
      <c r="I157" s="144">
        <v>1113.5100000000002</v>
      </c>
    </row>
    <row r="158" spans="5:9" s="2" customFormat="1">
      <c r="E158" s="2">
        <v>1320</v>
      </c>
      <c r="G158" s="22" t="s">
        <v>73</v>
      </c>
      <c r="H158" s="144">
        <v>1939.23</v>
      </c>
      <c r="I158" s="144">
        <v>1336.39</v>
      </c>
    </row>
    <row r="159" spans="5:9" s="2" customFormat="1">
      <c r="E159" s="2">
        <v>1320</v>
      </c>
      <c r="G159" s="22" t="s">
        <v>74</v>
      </c>
      <c r="H159" s="144">
        <v>3014.81</v>
      </c>
      <c r="I159" s="144">
        <v>2079.7999999999997</v>
      </c>
    </row>
    <row r="160" spans="5:9" s="2" customFormat="1">
      <c r="E160" s="2">
        <v>1320</v>
      </c>
      <c r="G160" s="22" t="s">
        <v>75</v>
      </c>
      <c r="H160" s="144" t="s">
        <v>43</v>
      </c>
      <c r="I160" s="144" t="s">
        <v>43</v>
      </c>
    </row>
    <row r="161" spans="5:9" s="2" customFormat="1">
      <c r="E161" s="2">
        <v>1320</v>
      </c>
      <c r="G161" s="22" t="s">
        <v>76</v>
      </c>
      <c r="H161" s="144">
        <v>1996.2</v>
      </c>
      <c r="I161" s="144">
        <v>1483.61</v>
      </c>
    </row>
    <row r="162" spans="5:9" s="2" customFormat="1">
      <c r="E162" s="2">
        <v>9999</v>
      </c>
      <c r="G162" s="22" t="s">
        <v>209</v>
      </c>
      <c r="H162" s="144" t="s">
        <v>43</v>
      </c>
      <c r="I162" s="144" t="s">
        <v>43</v>
      </c>
    </row>
    <row r="163" spans="5:9" s="2" customFormat="1">
      <c r="E163" s="2">
        <v>9999</v>
      </c>
      <c r="G163" s="22" t="s">
        <v>210</v>
      </c>
      <c r="H163" s="144" t="s">
        <v>43</v>
      </c>
      <c r="I163" s="144" t="s">
        <v>43</v>
      </c>
    </row>
    <row r="164" spans="5:9" s="2" customFormat="1">
      <c r="E164" s="2">
        <v>9999</v>
      </c>
      <c r="G164" s="22" t="s">
        <v>211</v>
      </c>
      <c r="H164" s="144" t="s">
        <v>43</v>
      </c>
      <c r="I164" s="144" t="s">
        <v>43</v>
      </c>
    </row>
    <row r="165" spans="5:9" s="2" customFormat="1">
      <c r="E165" s="2">
        <v>9999</v>
      </c>
      <c r="G165" s="22" t="s">
        <v>212</v>
      </c>
      <c r="H165" s="144" t="s">
        <v>43</v>
      </c>
      <c r="I165" s="144" t="s">
        <v>43</v>
      </c>
    </row>
    <row r="166" spans="5:9" s="2" customFormat="1">
      <c r="E166" s="2">
        <v>9999</v>
      </c>
      <c r="G166" s="22" t="s">
        <v>213</v>
      </c>
      <c r="H166" s="144">
        <v>349.21</v>
      </c>
      <c r="I166" s="144">
        <v>370.1</v>
      </c>
    </row>
    <row r="167" spans="5:9" s="2" customFormat="1">
      <c r="E167" s="2">
        <v>9999</v>
      </c>
      <c r="G167" s="22" t="s">
        <v>214</v>
      </c>
      <c r="H167" s="144">
        <v>698.42</v>
      </c>
      <c r="I167" s="144">
        <v>740.2</v>
      </c>
    </row>
    <row r="168" spans="5:9" s="2" customFormat="1">
      <c r="E168" s="2">
        <v>9999</v>
      </c>
      <c r="G168" s="22" t="s">
        <v>215</v>
      </c>
      <c r="H168" s="144" t="s">
        <v>43</v>
      </c>
      <c r="I168" s="146" t="s">
        <v>43</v>
      </c>
    </row>
    <row r="169" spans="5:9" s="2" customFormat="1">
      <c r="E169" s="2">
        <v>9999</v>
      </c>
      <c r="G169" s="22" t="s">
        <v>216</v>
      </c>
      <c r="H169" s="144" t="s">
        <v>43</v>
      </c>
      <c r="I169" s="146" t="s">
        <v>43</v>
      </c>
    </row>
    <row r="170" spans="5:9" s="2" customFormat="1">
      <c r="E170" s="2">
        <v>9999</v>
      </c>
      <c r="G170" s="22" t="s">
        <v>217</v>
      </c>
      <c r="H170" s="144" t="s">
        <v>43</v>
      </c>
      <c r="I170" s="146" t="s">
        <v>43</v>
      </c>
    </row>
    <row r="171" spans="5:9" s="2" customFormat="1">
      <c r="E171" s="2">
        <v>9999</v>
      </c>
      <c r="G171" s="22" t="s">
        <v>218</v>
      </c>
      <c r="H171" s="144">
        <v>1047.6300000000001</v>
      </c>
      <c r="I171" s="144">
        <v>1110.3</v>
      </c>
    </row>
    <row r="172" spans="5:9" s="2" customFormat="1">
      <c r="E172" s="2">
        <v>9999</v>
      </c>
      <c r="G172" s="22" t="s">
        <v>219</v>
      </c>
      <c r="H172" s="144" t="s">
        <v>43</v>
      </c>
      <c r="I172" s="146" t="s">
        <v>43</v>
      </c>
    </row>
    <row r="173" spans="5:9" s="2" customFormat="1">
      <c r="E173" s="2">
        <v>5400</v>
      </c>
      <c r="G173" s="22" t="s">
        <v>77</v>
      </c>
      <c r="H173" s="144">
        <v>44.24</v>
      </c>
      <c r="I173" s="144">
        <v>44.24</v>
      </c>
    </row>
    <row r="174" spans="5:9" s="2" customFormat="1">
      <c r="E174" s="2">
        <v>5400</v>
      </c>
      <c r="G174" s="22" t="s">
        <v>78</v>
      </c>
      <c r="H174" s="144">
        <v>79.63</v>
      </c>
      <c r="I174" s="144">
        <v>79.63</v>
      </c>
    </row>
    <row r="175" spans="5:9" s="2" customFormat="1">
      <c r="E175" s="2">
        <v>5400</v>
      </c>
      <c r="G175" s="22" t="s">
        <v>79</v>
      </c>
      <c r="H175" s="144">
        <v>92.9</v>
      </c>
      <c r="I175" s="144">
        <v>92.9</v>
      </c>
    </row>
    <row r="176" spans="5:9" s="2" customFormat="1">
      <c r="E176" s="2">
        <v>5400</v>
      </c>
      <c r="G176" s="22" t="s">
        <v>80</v>
      </c>
      <c r="H176" s="144">
        <v>128.29</v>
      </c>
      <c r="I176" s="144">
        <v>128.29</v>
      </c>
    </row>
    <row r="177" spans="5:9" s="2" customFormat="1">
      <c r="E177" s="2">
        <v>5400</v>
      </c>
      <c r="G177" s="22" t="s">
        <v>81</v>
      </c>
      <c r="H177" s="146" t="s">
        <v>43</v>
      </c>
      <c r="I177" s="146" t="s">
        <v>43</v>
      </c>
    </row>
    <row r="178" spans="5:9" s="2" customFormat="1">
      <c r="E178" s="2">
        <v>5400</v>
      </c>
      <c r="G178" s="22" t="s">
        <v>82</v>
      </c>
      <c r="H178" s="146" t="s">
        <v>43</v>
      </c>
      <c r="I178" s="146" t="s">
        <v>43</v>
      </c>
    </row>
    <row r="179" spans="5:9" s="2" customFormat="1">
      <c r="E179" s="2">
        <v>5400</v>
      </c>
      <c r="G179" s="22" t="s">
        <v>83</v>
      </c>
      <c r="H179" s="146" t="s">
        <v>43</v>
      </c>
      <c r="I179" s="146" t="s">
        <v>43</v>
      </c>
    </row>
    <row r="180" spans="5:9" s="2" customFormat="1">
      <c r="E180" s="2">
        <v>5400</v>
      </c>
      <c r="G180" s="22" t="s">
        <v>84</v>
      </c>
      <c r="H180" s="146" t="s">
        <v>43</v>
      </c>
      <c r="I180" s="146" t="s">
        <v>43</v>
      </c>
    </row>
    <row r="181" spans="5:9" s="2" customFormat="1">
      <c r="E181" s="2">
        <v>5400</v>
      </c>
      <c r="G181" s="22" t="s">
        <v>85</v>
      </c>
      <c r="H181" s="146" t="s">
        <v>43</v>
      </c>
      <c r="I181" s="146" t="s">
        <v>43</v>
      </c>
    </row>
    <row r="182" spans="5:9" s="2" customFormat="1">
      <c r="E182" s="2">
        <v>5400</v>
      </c>
      <c r="G182" s="22" t="s">
        <v>86</v>
      </c>
      <c r="H182" s="146" t="s">
        <v>43</v>
      </c>
      <c r="I182" s="146" t="s">
        <v>43</v>
      </c>
    </row>
    <row r="183" spans="5:9" s="2" customFormat="1">
      <c r="E183" s="2">
        <v>5400</v>
      </c>
      <c r="G183" s="22" t="s">
        <v>87</v>
      </c>
      <c r="H183" s="146" t="s">
        <v>43</v>
      </c>
      <c r="I183" s="146" t="s">
        <v>43</v>
      </c>
    </row>
    <row r="184" spans="5:9" s="2" customFormat="1">
      <c r="E184" s="2">
        <v>5300</v>
      </c>
      <c r="G184" s="22" t="s">
        <v>136</v>
      </c>
      <c r="H184" s="144">
        <v>17.489999999999998</v>
      </c>
      <c r="I184" s="144">
        <v>17.489999999999998</v>
      </c>
    </row>
    <row r="185" spans="5:9" s="2" customFormat="1">
      <c r="E185" s="2">
        <v>5300</v>
      </c>
      <c r="G185" s="22" t="s">
        <v>137</v>
      </c>
      <c r="H185" s="144">
        <v>31.47</v>
      </c>
      <c r="I185" s="144">
        <v>31.47</v>
      </c>
    </row>
    <row r="186" spans="5:9" s="2" customFormat="1">
      <c r="E186" s="2">
        <v>5300</v>
      </c>
      <c r="G186" s="22" t="s">
        <v>138</v>
      </c>
      <c r="H186" s="144">
        <v>36.72</v>
      </c>
      <c r="I186" s="144">
        <v>36.72</v>
      </c>
    </row>
    <row r="187" spans="5:9" s="2" customFormat="1">
      <c r="E187" s="2">
        <v>5300</v>
      </c>
      <c r="G187" s="22" t="s">
        <v>139</v>
      </c>
      <c r="H187" s="144">
        <v>50.7</v>
      </c>
      <c r="I187" s="144">
        <v>50.7</v>
      </c>
    </row>
    <row r="188" spans="5:9" s="2" customFormat="1">
      <c r="E188" s="2">
        <v>5300</v>
      </c>
      <c r="G188" s="22" t="s">
        <v>140</v>
      </c>
      <c r="H188" s="146" t="s">
        <v>43</v>
      </c>
      <c r="I188" s="146" t="s">
        <v>43</v>
      </c>
    </row>
    <row r="189" spans="5:9" s="2" customFormat="1">
      <c r="E189" s="2">
        <v>5300</v>
      </c>
      <c r="G189" s="22" t="s">
        <v>141</v>
      </c>
      <c r="H189" s="146" t="s">
        <v>43</v>
      </c>
      <c r="I189" s="146" t="s">
        <v>43</v>
      </c>
    </row>
    <row r="190" spans="5:9" s="2" customFormat="1">
      <c r="E190" s="2">
        <v>5300</v>
      </c>
      <c r="G190" s="22" t="s">
        <v>142</v>
      </c>
      <c r="H190" s="146" t="s">
        <v>43</v>
      </c>
      <c r="I190" s="146" t="s">
        <v>43</v>
      </c>
    </row>
    <row r="191" spans="5:9" s="2" customFormat="1">
      <c r="E191" s="2">
        <v>5300</v>
      </c>
      <c r="G191" s="22" t="s">
        <v>143</v>
      </c>
      <c r="H191" s="146" t="s">
        <v>43</v>
      </c>
      <c r="I191" s="146" t="s">
        <v>43</v>
      </c>
    </row>
    <row r="192" spans="5:9" s="2" customFormat="1">
      <c r="E192" s="2">
        <v>5300</v>
      </c>
      <c r="G192" s="22" t="s">
        <v>144</v>
      </c>
      <c r="H192" s="146" t="s">
        <v>43</v>
      </c>
      <c r="I192" s="146" t="s">
        <v>43</v>
      </c>
    </row>
    <row r="193" spans="5:9" s="2" customFormat="1">
      <c r="E193" s="2">
        <v>5300</v>
      </c>
      <c r="G193" s="22" t="s">
        <v>145</v>
      </c>
      <c r="H193" s="146" t="s">
        <v>43</v>
      </c>
      <c r="I193" s="146" t="s">
        <v>43</v>
      </c>
    </row>
    <row r="194" spans="5:9" s="2" customFormat="1">
      <c r="E194" s="2">
        <v>5300</v>
      </c>
      <c r="G194" s="22" t="s">
        <v>146</v>
      </c>
      <c r="H194" s="146" t="s">
        <v>43</v>
      </c>
      <c r="I194" s="146" t="s">
        <v>43</v>
      </c>
    </row>
    <row r="195" spans="5:9" s="2" customFormat="1"/>
    <row r="196" spans="5:9" s="2" customFormat="1"/>
    <row r="197" spans="5:9" s="2" customFormat="1"/>
    <row r="198" spans="5:9" s="2" customFormat="1"/>
    <row r="199" spans="5:9" s="2" customFormat="1"/>
    <row r="200" spans="5:9" s="2" customFormat="1"/>
    <row r="201" spans="5:9" s="2" customFormat="1"/>
    <row r="202" spans="5:9" s="2" customFormat="1"/>
    <row r="203" spans="5:9" s="2" customFormat="1"/>
    <row r="204" spans="5:9" s="2" customFormat="1"/>
    <row r="205" spans="5:9" s="2" customFormat="1"/>
    <row r="206" spans="5:9" s="2" customFormat="1"/>
    <row r="207" spans="5:9" s="2" customFormat="1"/>
    <row r="208" spans="5:9"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80" customFormat="1"/>
    <row r="278" s="80" customFormat="1"/>
    <row r="279" s="80" customFormat="1"/>
    <row r="280" s="80" customFormat="1"/>
    <row r="281" s="80" customFormat="1"/>
    <row r="282" s="80" customFormat="1"/>
    <row r="283" s="80" customFormat="1"/>
    <row r="284" s="80" customFormat="1"/>
    <row r="285" s="80" customFormat="1"/>
    <row r="286" s="80" customFormat="1"/>
    <row r="287" s="80" customFormat="1"/>
    <row r="288" s="80" customFormat="1"/>
    <row r="289" s="80" customFormat="1"/>
    <row r="290" s="80" customFormat="1"/>
    <row r="291" s="80" customFormat="1"/>
    <row r="292" s="80" customFormat="1"/>
    <row r="293" s="80" customFormat="1"/>
    <row r="294" s="80" customFormat="1"/>
    <row r="295" s="80" customFormat="1"/>
    <row r="296" s="80" customFormat="1"/>
    <row r="297" s="80" customFormat="1"/>
    <row r="298" s="80" customFormat="1"/>
    <row r="299" s="80" customFormat="1"/>
    <row r="300" s="80" customFormat="1"/>
    <row r="301" s="80" customFormat="1"/>
    <row r="302" s="80" customFormat="1"/>
    <row r="303" s="80" customFormat="1"/>
    <row r="304" s="80" customFormat="1"/>
    <row r="305" s="80" customFormat="1"/>
    <row r="306" s="80" customFormat="1"/>
    <row r="307" s="80" customFormat="1"/>
    <row r="308" s="80" customFormat="1"/>
    <row r="309" s="80" customFormat="1"/>
    <row r="310" s="80" customFormat="1"/>
    <row r="311" s="80" customFormat="1"/>
    <row r="312" s="80" customFormat="1"/>
    <row r="313" s="80" customFormat="1"/>
    <row r="314" s="80" customFormat="1"/>
    <row r="315" s="80" customFormat="1"/>
    <row r="316" s="80" customFormat="1"/>
    <row r="317" s="80" customFormat="1"/>
    <row r="318" s="80" customFormat="1"/>
    <row r="319" s="80" customFormat="1"/>
    <row r="320" s="80" customFormat="1"/>
    <row r="321" s="80" customFormat="1"/>
    <row r="322" s="80" customFormat="1"/>
    <row r="323" s="80" customFormat="1"/>
    <row r="324" s="80" customFormat="1"/>
    <row r="325" s="80" customFormat="1"/>
    <row r="326" s="80" customFormat="1"/>
    <row r="327" s="80" customFormat="1"/>
    <row r="328" s="80" customFormat="1"/>
    <row r="329" s="80" customFormat="1"/>
    <row r="330" s="80" customFormat="1"/>
    <row r="331" s="80" customFormat="1"/>
    <row r="332" s="80" customFormat="1"/>
    <row r="333" s="80" customFormat="1"/>
    <row r="334" s="80" customFormat="1"/>
    <row r="335" s="80" customFormat="1"/>
    <row r="336" s="80" customFormat="1"/>
    <row r="337" s="80" customFormat="1"/>
    <row r="338" s="80" customFormat="1"/>
    <row r="339" s="80" customFormat="1"/>
    <row r="340" s="80" customFormat="1"/>
    <row r="341" s="80" customFormat="1"/>
    <row r="342" s="80" customFormat="1"/>
    <row r="343" s="80" customFormat="1"/>
    <row r="344" s="80" customFormat="1"/>
    <row r="345" s="80" customFormat="1"/>
    <row r="346" s="80" customFormat="1"/>
    <row r="347" s="80" customFormat="1"/>
    <row r="348" s="80" customFormat="1"/>
    <row r="349" s="80" customFormat="1"/>
    <row r="350" s="80" customFormat="1"/>
    <row r="351" s="80" customFormat="1"/>
    <row r="352" s="80" customFormat="1"/>
    <row r="353" s="80" customFormat="1"/>
    <row r="354" s="80" customFormat="1"/>
    <row r="355" s="80" customFormat="1"/>
    <row r="356" s="80" customFormat="1"/>
    <row r="357" s="80" customFormat="1"/>
    <row r="358" s="80" customFormat="1"/>
    <row r="359" s="80" customFormat="1"/>
    <row r="360" s="80" customFormat="1"/>
    <row r="361" s="80" customFormat="1"/>
    <row r="362" s="80" customFormat="1"/>
    <row r="363" s="80" customFormat="1"/>
    <row r="364" s="80" customFormat="1"/>
    <row r="365" s="80" customFormat="1"/>
    <row r="366" s="80" customFormat="1"/>
    <row r="367" s="80" customFormat="1"/>
    <row r="368" s="80" customFormat="1"/>
    <row r="369" s="80" customFormat="1"/>
    <row r="370" s="80" customFormat="1"/>
    <row r="371" s="80" customFormat="1"/>
    <row r="372" s="80" customFormat="1"/>
    <row r="373" s="80" customFormat="1"/>
    <row r="374" s="80" customFormat="1"/>
    <row r="375" s="80" customFormat="1"/>
    <row r="376" s="80" customFormat="1"/>
    <row r="377" s="80" customFormat="1"/>
    <row r="378" s="80" customFormat="1"/>
    <row r="379" s="80" customFormat="1"/>
    <row r="380" s="80" customFormat="1"/>
    <row r="381" s="80" customFormat="1"/>
    <row r="382" s="80" customFormat="1"/>
    <row r="383" s="80" customFormat="1"/>
    <row r="384" s="80" customFormat="1"/>
    <row r="385" s="80" customFormat="1"/>
    <row r="386" s="80" customFormat="1"/>
    <row r="387" s="80" customFormat="1"/>
    <row r="388" s="80" customFormat="1"/>
    <row r="389" s="80" customFormat="1"/>
    <row r="390" s="80" customFormat="1"/>
    <row r="391" s="80" customFormat="1"/>
    <row r="392" s="80" customFormat="1"/>
    <row r="393" s="80" customFormat="1"/>
    <row r="394" s="80" customFormat="1"/>
    <row r="395" s="80" customFormat="1"/>
    <row r="396" s="80" customFormat="1"/>
    <row r="397" s="80" customFormat="1"/>
    <row r="398" s="80" customFormat="1"/>
    <row r="399" s="80" customFormat="1"/>
    <row r="400" s="80" customFormat="1"/>
    <row r="401" s="80" customFormat="1"/>
    <row r="402" s="80" customFormat="1"/>
    <row r="403" s="80" customFormat="1"/>
    <row r="404" s="80" customFormat="1"/>
    <row r="405" s="80" customFormat="1"/>
    <row r="406" s="80" customFormat="1"/>
    <row r="407" s="80" customFormat="1"/>
    <row r="408" s="80" customFormat="1"/>
    <row r="409" s="80" customFormat="1"/>
    <row r="410" s="80" customFormat="1"/>
    <row r="411" s="80" customFormat="1"/>
    <row r="412" s="80" customFormat="1"/>
    <row r="413" s="80" customFormat="1"/>
    <row r="414" s="80" customFormat="1"/>
    <row r="415" s="80" customFormat="1"/>
    <row r="416" s="80" customFormat="1"/>
    <row r="417" spans="5:9" s="80" customFormat="1"/>
    <row r="418" spans="5:9" s="80" customFormat="1"/>
    <row r="419" spans="5:9" s="80" customFormat="1"/>
    <row r="420" spans="5:9" s="80" customFormat="1"/>
    <row r="421" spans="5:9" s="80" customFormat="1"/>
    <row r="422" spans="5:9" s="80" customFormat="1"/>
    <row r="423" spans="5:9" s="80" customFormat="1"/>
    <row r="424" spans="5:9" s="80" customFormat="1"/>
    <row r="425" spans="5:9" s="80" customFormat="1"/>
    <row r="426" spans="5:9" s="80" customFormat="1"/>
    <row r="427" spans="5:9" s="80" customFormat="1"/>
    <row r="428" spans="5:9" s="80" customFormat="1"/>
    <row r="429" spans="5:9" s="80" customFormat="1">
      <c r="E429" s="28"/>
      <c r="F429" s="28"/>
      <c r="G429" s="28"/>
      <c r="H429" s="28"/>
      <c r="I429" s="28"/>
    </row>
    <row r="430" spans="5:9" s="80" customFormat="1">
      <c r="E430" s="28"/>
      <c r="F430" s="28"/>
      <c r="G430" s="28"/>
      <c r="H430" s="28"/>
      <c r="I430" s="28"/>
    </row>
    <row r="431" spans="5:9" s="80" customFormat="1">
      <c r="E431" s="28"/>
      <c r="F431" s="28"/>
      <c r="G431" s="28"/>
      <c r="H431" s="28"/>
      <c r="I431" s="28"/>
    </row>
    <row r="432" spans="5:9" s="80" customFormat="1">
      <c r="E432" s="28"/>
      <c r="F432" s="28"/>
      <c r="G432" s="28"/>
      <c r="H432" s="28"/>
      <c r="I432" s="28"/>
    </row>
    <row r="433" spans="5:9" s="80" customFormat="1">
      <c r="E433" s="28"/>
      <c r="F433" s="28"/>
      <c r="G433" s="28"/>
      <c r="H433" s="28"/>
      <c r="I433" s="28"/>
    </row>
    <row r="434" spans="5:9" s="80" customFormat="1">
      <c r="E434" s="28"/>
      <c r="F434" s="28"/>
      <c r="G434" s="28"/>
      <c r="H434" s="28"/>
      <c r="I434" s="28"/>
    </row>
    <row r="435" spans="5:9" s="80" customFormat="1">
      <c r="E435" s="28"/>
      <c r="F435" s="28"/>
      <c r="G435" s="28"/>
      <c r="H435" s="28"/>
      <c r="I435" s="28"/>
    </row>
    <row r="436" spans="5:9" s="80" customFormat="1">
      <c r="E436" s="28"/>
      <c r="F436" s="28"/>
      <c r="G436" s="28"/>
      <c r="H436" s="28"/>
      <c r="I436" s="28"/>
    </row>
    <row r="437" spans="5:9" s="80" customFormat="1">
      <c r="E437" s="28"/>
      <c r="F437" s="28"/>
      <c r="G437" s="28"/>
      <c r="H437" s="28"/>
      <c r="I437" s="28"/>
    </row>
    <row r="438" spans="5:9" s="80" customFormat="1">
      <c r="E438" s="28"/>
      <c r="F438" s="28"/>
      <c r="G438" s="28"/>
      <c r="H438" s="28"/>
      <c r="I438" s="28"/>
    </row>
    <row r="439" spans="5:9" s="80" customFormat="1">
      <c r="E439" s="28"/>
      <c r="F439" s="28"/>
      <c r="G439" s="28"/>
      <c r="H439" s="28"/>
      <c r="I439" s="28"/>
    </row>
    <row r="440" spans="5:9" s="80" customFormat="1">
      <c r="E440" s="28"/>
      <c r="F440" s="28"/>
      <c r="G440" s="28"/>
      <c r="H440" s="28"/>
      <c r="I440" s="28"/>
    </row>
    <row r="441" spans="5:9" s="80" customFormat="1">
      <c r="E441" s="28"/>
      <c r="F441" s="28"/>
      <c r="G441" s="28"/>
      <c r="H441" s="28"/>
      <c r="I441" s="28"/>
    </row>
    <row r="442" spans="5:9" s="80" customFormat="1">
      <c r="E442" s="28"/>
      <c r="F442" s="28"/>
      <c r="G442" s="28"/>
      <c r="H442" s="28"/>
      <c r="I442" s="28"/>
    </row>
    <row r="443" spans="5:9" s="80" customFormat="1">
      <c r="E443" s="28"/>
      <c r="F443" s="28"/>
      <c r="G443" s="28"/>
      <c r="H443" s="28"/>
      <c r="I443" s="28"/>
    </row>
    <row r="444" spans="5:9" s="80" customFormat="1">
      <c r="E444" s="28"/>
      <c r="F444" s="28"/>
      <c r="G444" s="28"/>
      <c r="H444" s="28"/>
      <c r="I444" s="28"/>
    </row>
    <row r="445" spans="5:9" s="80" customFormat="1">
      <c r="E445" s="28"/>
      <c r="F445" s="28"/>
      <c r="G445" s="28"/>
      <c r="H445" s="28"/>
      <c r="I445" s="28"/>
    </row>
    <row r="446" spans="5:9" s="80" customFormat="1">
      <c r="E446" s="28"/>
      <c r="F446" s="28"/>
      <c r="G446" s="28"/>
      <c r="H446" s="28"/>
      <c r="I446" s="28"/>
    </row>
    <row r="447" spans="5:9" s="80" customFormat="1">
      <c r="E447" s="28"/>
      <c r="F447" s="28"/>
      <c r="G447" s="28"/>
      <c r="H447" s="28"/>
      <c r="I447" s="28"/>
    </row>
    <row r="448" spans="5:9" s="80" customFormat="1">
      <c r="E448" s="28"/>
      <c r="F448" s="28"/>
      <c r="G448" s="28"/>
      <c r="H448" s="28"/>
      <c r="I448" s="28"/>
    </row>
    <row r="449" spans="5:9" s="80" customFormat="1">
      <c r="E449" s="28"/>
      <c r="F449" s="28"/>
      <c r="G449" s="28"/>
      <c r="H449" s="28"/>
      <c r="I449" s="28"/>
    </row>
    <row r="450" spans="5:9" s="80" customFormat="1">
      <c r="E450" s="28"/>
      <c r="F450" s="28"/>
      <c r="G450" s="28"/>
      <c r="H450" s="28"/>
      <c r="I450" s="28"/>
    </row>
    <row r="451" spans="5:9" s="80" customFormat="1">
      <c r="E451" s="28"/>
      <c r="F451" s="28"/>
      <c r="G451" s="28"/>
      <c r="H451" s="28"/>
      <c r="I451" s="28"/>
    </row>
    <row r="452" spans="5:9" s="80" customFormat="1">
      <c r="E452" s="28"/>
      <c r="F452" s="28"/>
      <c r="G452" s="28"/>
      <c r="H452" s="28"/>
      <c r="I452" s="28"/>
    </row>
    <row r="453" spans="5:9" s="80" customFormat="1">
      <c r="E453" s="28"/>
      <c r="F453" s="28"/>
      <c r="G453" s="28"/>
      <c r="H453" s="28"/>
      <c r="I453" s="28"/>
    </row>
    <row r="454" spans="5:9" s="80" customFormat="1">
      <c r="E454" s="28"/>
      <c r="F454" s="28"/>
      <c r="G454" s="28"/>
      <c r="H454" s="28"/>
      <c r="I454" s="28"/>
    </row>
    <row r="455" spans="5:9" s="80" customFormat="1">
      <c r="E455" s="28"/>
      <c r="F455" s="28"/>
      <c r="G455" s="28"/>
      <c r="H455" s="28"/>
      <c r="I455" s="28"/>
    </row>
    <row r="456" spans="5:9" s="80" customFormat="1">
      <c r="E456" s="28"/>
      <c r="F456" s="28"/>
      <c r="G456" s="28"/>
      <c r="H456" s="28"/>
      <c r="I456" s="28"/>
    </row>
    <row r="457" spans="5:9" s="80" customFormat="1">
      <c r="E457" s="28"/>
      <c r="F457" s="28"/>
      <c r="G457" s="28"/>
      <c r="H457" s="28"/>
      <c r="I457" s="28"/>
    </row>
    <row r="458" spans="5:9" s="80" customFormat="1">
      <c r="E458" s="28"/>
      <c r="F458" s="28"/>
      <c r="G458" s="28"/>
      <c r="H458" s="28"/>
      <c r="I458" s="28"/>
    </row>
    <row r="459" spans="5:9" s="80" customFormat="1">
      <c r="E459" s="28"/>
      <c r="F459" s="28"/>
      <c r="G459" s="28"/>
      <c r="H459" s="28"/>
      <c r="I459" s="28"/>
    </row>
    <row r="460" spans="5:9" s="80" customFormat="1">
      <c r="E460" s="28"/>
      <c r="F460" s="28"/>
      <c r="G460" s="28"/>
      <c r="H460" s="28"/>
      <c r="I460" s="28"/>
    </row>
    <row r="461" spans="5:9" s="80" customFormat="1">
      <c r="E461" s="28"/>
      <c r="F461" s="28"/>
      <c r="G461" s="28"/>
      <c r="H461" s="28"/>
      <c r="I461" s="28"/>
    </row>
    <row r="462" spans="5:9" s="80" customFormat="1">
      <c r="E462" s="28"/>
      <c r="F462" s="28"/>
      <c r="G462" s="28"/>
      <c r="H462" s="28"/>
      <c r="I462" s="28"/>
    </row>
    <row r="463" spans="5:9" s="80" customFormat="1">
      <c r="E463" s="28"/>
      <c r="F463" s="28"/>
      <c r="G463" s="28"/>
      <c r="H463" s="28"/>
      <c r="I463" s="28"/>
    </row>
    <row r="464" spans="5:9" s="80" customFormat="1">
      <c r="E464" s="28"/>
      <c r="F464" s="28"/>
      <c r="G464" s="28"/>
      <c r="H464" s="28"/>
      <c r="I464" s="28"/>
    </row>
    <row r="465" spans="5:9" s="80" customFormat="1">
      <c r="E465" s="28"/>
      <c r="F465" s="28"/>
      <c r="G465" s="28"/>
      <c r="H465" s="28"/>
      <c r="I465" s="28"/>
    </row>
    <row r="466" spans="5:9" s="80" customFormat="1">
      <c r="E466" s="28"/>
      <c r="F466" s="28"/>
      <c r="G466" s="28"/>
      <c r="H466" s="28"/>
      <c r="I466" s="28"/>
    </row>
    <row r="467" spans="5:9" s="80" customFormat="1">
      <c r="E467" s="28"/>
      <c r="F467" s="28"/>
      <c r="G467" s="28"/>
      <c r="H467" s="28"/>
      <c r="I467" s="28"/>
    </row>
    <row r="468" spans="5:9" s="80" customFormat="1">
      <c r="E468" s="28"/>
      <c r="F468" s="28"/>
      <c r="G468" s="28"/>
      <c r="H468" s="28"/>
      <c r="I468" s="28"/>
    </row>
    <row r="469" spans="5:9" s="80" customFormat="1">
      <c r="E469" s="28"/>
      <c r="F469" s="28"/>
      <c r="G469" s="28"/>
      <c r="H469" s="28"/>
      <c r="I469" s="28"/>
    </row>
    <row r="470" spans="5:9" s="80" customFormat="1">
      <c r="E470" s="28"/>
      <c r="F470" s="28"/>
      <c r="G470" s="28"/>
      <c r="H470" s="28"/>
      <c r="I470" s="28"/>
    </row>
    <row r="471" spans="5:9" s="80" customFormat="1">
      <c r="E471" s="28"/>
      <c r="F471" s="28"/>
      <c r="G471" s="28"/>
      <c r="H471" s="28"/>
      <c r="I471" s="28"/>
    </row>
    <row r="472" spans="5:9" s="80" customFormat="1">
      <c r="E472" s="28"/>
      <c r="F472" s="28"/>
      <c r="G472" s="28"/>
      <c r="H472" s="28"/>
      <c r="I472" s="28"/>
    </row>
    <row r="473" spans="5:9" s="80" customFormat="1">
      <c r="E473" s="28"/>
      <c r="F473" s="28"/>
      <c r="G473" s="28"/>
      <c r="H473" s="28"/>
      <c r="I473" s="28"/>
    </row>
    <row r="474" spans="5:9" s="80" customFormat="1">
      <c r="E474" s="28"/>
      <c r="F474" s="28"/>
      <c r="G474" s="28"/>
      <c r="H474" s="28"/>
      <c r="I474" s="28"/>
    </row>
    <row r="475" spans="5:9" s="80" customFormat="1">
      <c r="E475" s="28"/>
      <c r="F475" s="28"/>
      <c r="G475" s="28"/>
      <c r="H475" s="28"/>
      <c r="I475" s="28"/>
    </row>
    <row r="476" spans="5:9" s="80" customFormat="1">
      <c r="E476" s="28"/>
      <c r="F476" s="28"/>
      <c r="G476" s="28"/>
      <c r="H476" s="28"/>
      <c r="I476" s="28"/>
    </row>
    <row r="477" spans="5:9" s="80" customFormat="1">
      <c r="E477" s="28"/>
      <c r="F477" s="28"/>
      <c r="G477" s="28"/>
      <c r="H477" s="28"/>
      <c r="I477" s="28"/>
    </row>
    <row r="478" spans="5:9" s="80" customFormat="1">
      <c r="E478" s="28"/>
      <c r="F478" s="28"/>
      <c r="G478" s="28"/>
      <c r="H478" s="28"/>
      <c r="I478" s="28"/>
    </row>
    <row r="479" spans="5:9" s="80" customFormat="1">
      <c r="E479" s="28"/>
      <c r="F479" s="28"/>
      <c r="G479" s="28"/>
      <c r="H479" s="28"/>
      <c r="I479" s="28"/>
    </row>
    <row r="480" spans="5:9" s="80" customFormat="1">
      <c r="E480" s="28"/>
      <c r="F480" s="28"/>
      <c r="G480" s="28"/>
      <c r="H480" s="28"/>
      <c r="I480" s="28"/>
    </row>
    <row r="481" spans="5:9" s="80" customFormat="1">
      <c r="E481" s="28"/>
      <c r="F481" s="28"/>
      <c r="G481" s="28"/>
      <c r="H481" s="28"/>
      <c r="I481" s="28"/>
    </row>
    <row r="482" spans="5:9" s="80" customFormat="1">
      <c r="E482" s="28"/>
      <c r="F482" s="28"/>
      <c r="G482" s="28"/>
      <c r="H482" s="28"/>
      <c r="I482" s="28"/>
    </row>
    <row r="483" spans="5:9" s="80" customFormat="1">
      <c r="E483" s="28"/>
      <c r="F483" s="28"/>
      <c r="G483" s="28"/>
      <c r="H483" s="28"/>
      <c r="I483" s="28"/>
    </row>
    <row r="484" spans="5:9" s="80" customFormat="1">
      <c r="E484" s="28"/>
      <c r="F484" s="28"/>
      <c r="G484" s="28"/>
      <c r="H484" s="28"/>
      <c r="I484" s="28"/>
    </row>
    <row r="485" spans="5:9" s="80" customFormat="1">
      <c r="E485" s="28"/>
      <c r="F485" s="28"/>
      <c r="G485" s="28"/>
      <c r="H485" s="28"/>
      <c r="I485" s="28"/>
    </row>
    <row r="486" spans="5:9" s="80" customFormat="1">
      <c r="E486" s="28"/>
      <c r="F486" s="28"/>
      <c r="G486" s="28"/>
      <c r="H486" s="28"/>
      <c r="I486" s="28"/>
    </row>
    <row r="487" spans="5:9" s="80" customFormat="1">
      <c r="E487" s="28"/>
      <c r="F487" s="28"/>
      <c r="G487" s="28"/>
      <c r="H487" s="28"/>
      <c r="I487" s="28"/>
    </row>
    <row r="488" spans="5:9" s="80" customFormat="1">
      <c r="E488" s="28"/>
      <c r="F488" s="28"/>
      <c r="G488" s="28"/>
      <c r="H488" s="28"/>
      <c r="I488" s="28"/>
    </row>
    <row r="489" spans="5:9" s="80" customFormat="1">
      <c r="E489" s="28"/>
      <c r="F489" s="28"/>
      <c r="G489" s="28"/>
      <c r="H489" s="28"/>
      <c r="I489" s="28"/>
    </row>
    <row r="490" spans="5:9" s="80" customFormat="1">
      <c r="E490" s="28"/>
      <c r="F490" s="28"/>
      <c r="G490" s="28"/>
      <c r="H490" s="28"/>
      <c r="I490" s="28"/>
    </row>
    <row r="491" spans="5:9" s="80" customFormat="1">
      <c r="E491" s="28"/>
      <c r="F491" s="28"/>
      <c r="G491" s="28"/>
      <c r="H491" s="28"/>
      <c r="I491" s="28"/>
    </row>
    <row r="492" spans="5:9" s="80" customFormat="1">
      <c r="E492" s="28"/>
      <c r="F492" s="28"/>
      <c r="G492" s="28"/>
      <c r="H492" s="28"/>
      <c r="I492" s="28"/>
    </row>
    <row r="493" spans="5:9" s="80" customFormat="1">
      <c r="E493" s="28"/>
      <c r="F493" s="28"/>
      <c r="G493" s="28"/>
      <c r="H493" s="28"/>
      <c r="I493" s="28"/>
    </row>
    <row r="494" spans="5:9" s="80" customFormat="1">
      <c r="E494" s="28"/>
      <c r="F494" s="28"/>
      <c r="G494" s="28"/>
      <c r="H494" s="28"/>
      <c r="I494" s="28"/>
    </row>
    <row r="495" spans="5:9" s="80" customFormat="1">
      <c r="E495" s="28"/>
      <c r="F495" s="28"/>
      <c r="G495" s="28"/>
      <c r="H495" s="28"/>
      <c r="I495" s="28"/>
    </row>
    <row r="496" spans="5:9" s="80" customFormat="1">
      <c r="E496" s="28"/>
      <c r="F496" s="28"/>
      <c r="G496" s="28"/>
      <c r="H496" s="28"/>
      <c r="I496" s="28"/>
    </row>
    <row r="497" spans="5:9" s="80" customFormat="1">
      <c r="E497" s="28"/>
      <c r="F497" s="28"/>
      <c r="G497" s="28"/>
      <c r="H497" s="28"/>
      <c r="I497" s="28"/>
    </row>
    <row r="498" spans="5:9" s="80" customFormat="1">
      <c r="E498" s="28"/>
      <c r="F498" s="28"/>
      <c r="G498" s="28"/>
      <c r="H498" s="28"/>
      <c r="I498" s="28"/>
    </row>
    <row r="499" spans="5:9" s="80" customFormat="1">
      <c r="E499" s="28"/>
      <c r="F499" s="28"/>
      <c r="G499" s="28"/>
      <c r="H499" s="28"/>
      <c r="I499" s="28"/>
    </row>
    <row r="500" spans="5:9" s="80" customFormat="1">
      <c r="E500" s="28"/>
      <c r="F500" s="28"/>
      <c r="G500" s="28"/>
      <c r="H500" s="28"/>
      <c r="I500" s="28"/>
    </row>
    <row r="501" spans="5:9" s="80" customFormat="1">
      <c r="E501" s="28"/>
      <c r="F501" s="28"/>
      <c r="G501" s="28"/>
      <c r="H501" s="28"/>
      <c r="I501" s="28"/>
    </row>
    <row r="502" spans="5:9" s="80" customFormat="1">
      <c r="E502" s="28"/>
      <c r="F502" s="28"/>
      <c r="G502" s="28"/>
      <c r="H502" s="28"/>
      <c r="I502" s="28"/>
    </row>
    <row r="503" spans="5:9" s="80" customFormat="1"/>
    <row r="504" spans="5:9" s="80" customFormat="1"/>
    <row r="505" spans="5:9" s="80" customFormat="1"/>
    <row r="506" spans="5:9" s="80" customFormat="1"/>
    <row r="507" spans="5:9" s="80" customFormat="1"/>
    <row r="508" spans="5:9" s="80" customFormat="1"/>
    <row r="509" spans="5:9" s="80" customFormat="1"/>
    <row r="510" spans="5:9" s="80" customFormat="1"/>
    <row r="511" spans="5:9" s="80" customFormat="1"/>
    <row r="512" spans="5:9" s="80" customFormat="1"/>
    <row r="513" s="80" customFormat="1"/>
    <row r="514" s="80" customFormat="1"/>
    <row r="515" s="80" customFormat="1"/>
    <row r="516" s="80" customFormat="1"/>
    <row r="517" s="80" customFormat="1"/>
    <row r="518" s="80" customFormat="1"/>
    <row r="519" s="80" customFormat="1"/>
    <row r="520" s="80" customFormat="1"/>
    <row r="521" s="80" customFormat="1"/>
    <row r="522" s="80" customFormat="1"/>
    <row r="523" s="80" customFormat="1"/>
    <row r="524" s="80" customFormat="1"/>
    <row r="525" s="80" customFormat="1"/>
    <row r="526" s="80" customFormat="1"/>
    <row r="527" s="80" customFormat="1"/>
    <row r="528" s="80" customFormat="1"/>
    <row r="529" s="80" customFormat="1"/>
    <row r="530" s="80" customFormat="1"/>
    <row r="531" s="80" customFormat="1"/>
    <row r="532" s="80" customFormat="1"/>
    <row r="533" s="80" customFormat="1"/>
    <row r="534" s="80" customFormat="1"/>
    <row r="535" s="80" customFormat="1"/>
    <row r="536" s="80" customFormat="1"/>
    <row r="537" s="80" customFormat="1"/>
    <row r="538" s="80" customFormat="1"/>
    <row r="539" s="80" customFormat="1"/>
    <row r="540" s="80" customFormat="1"/>
    <row r="541" s="80" customFormat="1"/>
    <row r="542" s="80" customFormat="1"/>
    <row r="543" s="80" customFormat="1"/>
    <row r="544" s="80" customFormat="1"/>
    <row r="545" s="80" customFormat="1"/>
    <row r="546" s="80" customFormat="1"/>
    <row r="547" s="80" customFormat="1"/>
    <row r="548" s="80" customFormat="1"/>
    <row r="549" s="80" customFormat="1"/>
    <row r="550" s="80" customFormat="1"/>
    <row r="551" s="80" customFormat="1"/>
    <row r="552" s="80" customFormat="1"/>
    <row r="553" s="80" customFormat="1"/>
    <row r="554" s="80" customFormat="1"/>
    <row r="555" s="80" customFormat="1"/>
    <row r="556" s="80" customFormat="1"/>
    <row r="557" s="80" customFormat="1"/>
    <row r="558" s="80" customFormat="1"/>
    <row r="559" s="80" customFormat="1"/>
    <row r="560" s="80" customFormat="1"/>
    <row r="561" s="80" customFormat="1"/>
    <row r="562" s="80" customFormat="1"/>
    <row r="563" s="80" customFormat="1"/>
    <row r="564" s="80" customFormat="1"/>
    <row r="565" s="80" customFormat="1"/>
    <row r="566" s="80" customFormat="1"/>
    <row r="567" s="80" customFormat="1"/>
    <row r="568" s="80" customFormat="1"/>
    <row r="569" s="80" customFormat="1"/>
    <row r="570" s="80" customFormat="1"/>
    <row r="571" s="80" customFormat="1"/>
    <row r="572" s="80" customFormat="1"/>
    <row r="573" s="80" customFormat="1"/>
    <row r="574" s="80" customFormat="1"/>
    <row r="575" s="80" customFormat="1"/>
    <row r="576" s="80" customFormat="1"/>
    <row r="577" s="80" customFormat="1"/>
    <row r="578" s="80" customFormat="1"/>
    <row r="579" s="80" customFormat="1"/>
    <row r="580" s="80" customFormat="1"/>
    <row r="581" s="80" customFormat="1"/>
    <row r="582" s="80" customFormat="1"/>
    <row r="583" s="80" customFormat="1"/>
    <row r="584" s="80" customFormat="1"/>
    <row r="585" s="80" customFormat="1"/>
    <row r="586" s="80" customFormat="1"/>
    <row r="587" s="80" customFormat="1"/>
    <row r="588" s="80" customFormat="1"/>
    <row r="589" s="80" customFormat="1"/>
    <row r="590" s="80" customFormat="1"/>
    <row r="591" s="80" customFormat="1"/>
    <row r="592" s="80" customFormat="1"/>
    <row r="593" spans="10:22" s="80" customFormat="1"/>
    <row r="594" spans="10:22" s="80" customFormat="1"/>
    <row r="595" spans="10:22" s="80" customFormat="1"/>
    <row r="596" spans="10:22" s="80" customFormat="1"/>
    <row r="597" spans="10:22" s="19" customFormat="1">
      <c r="J597" s="2"/>
      <c r="K597" s="80"/>
      <c r="L597" s="80"/>
      <c r="M597" s="80"/>
      <c r="N597" s="80"/>
      <c r="O597" s="80"/>
      <c r="P597" s="80"/>
      <c r="Q597" s="80"/>
      <c r="R597" s="2"/>
      <c r="S597" s="2"/>
      <c r="T597" s="2"/>
      <c r="U597" s="2"/>
      <c r="V597" s="2"/>
    </row>
  </sheetData>
  <sheetProtection sheet="1" objects="1" scenarios="1"/>
  <mergeCells count="32">
    <mergeCell ref="G3:H3"/>
    <mergeCell ref="D13:I13"/>
    <mergeCell ref="C54:I54"/>
    <mergeCell ref="C6:I6"/>
    <mergeCell ref="C17:F17"/>
    <mergeCell ref="F31:G31"/>
    <mergeCell ref="F32:G32"/>
    <mergeCell ref="F25:G25"/>
    <mergeCell ref="F26:G26"/>
    <mergeCell ref="F27:G27"/>
    <mergeCell ref="F28:G28"/>
    <mergeCell ref="F29:G29"/>
    <mergeCell ref="C34:I34"/>
    <mergeCell ref="C11:G11"/>
    <mergeCell ref="H11:I11"/>
    <mergeCell ref="G17:I17"/>
    <mergeCell ref="C3:E3"/>
    <mergeCell ref="K13:M13"/>
    <mergeCell ref="C51:I51"/>
    <mergeCell ref="H42:I42"/>
    <mergeCell ref="C1:I1"/>
    <mergeCell ref="H38:I38"/>
    <mergeCell ref="H39:I39"/>
    <mergeCell ref="H40:I40"/>
    <mergeCell ref="H41:I41"/>
    <mergeCell ref="C36:I36"/>
    <mergeCell ref="C19:G19"/>
    <mergeCell ref="F21:G21"/>
    <mergeCell ref="F22:G22"/>
    <mergeCell ref="F23:G23"/>
    <mergeCell ref="F24:G24"/>
    <mergeCell ref="F30:G30"/>
  </mergeCells>
  <conditionalFormatting sqref="C13">
    <cfRule type="expression" dxfId="9" priority="1">
      <formula>IF(ISBLANK(F3),"FALSE","TRUE")</formula>
    </cfRule>
    <cfRule type="expression" dxfId="8" priority="4">
      <formula>IF(C11="Joined UCRP 1/1/1990–6/30/2013 (Eligibility Group 2)","TRUE","FALSE")</formula>
    </cfRule>
  </conditionalFormatting>
  <conditionalFormatting sqref="C15">
    <cfRule type="expression" dxfId="7" priority="3">
      <formula>IF(ISBLANK(F3),"FALSE","TRUE")</formula>
    </cfRule>
  </conditionalFormatting>
  <conditionalFormatting sqref="C11:G11">
    <cfRule type="expression" dxfId="6" priority="5">
      <formula>IF(ISBLANK(F3),"FALSE","TRUE")</formula>
    </cfRule>
  </conditionalFormatting>
  <conditionalFormatting sqref="D22:E33">
    <cfRule type="containsText" dxfId="5" priority="9" stopIfTrue="1" operator="containsText" text="N/A">
      <formula>NOT(ISERROR(SEARCH("N/A",D22)))</formula>
    </cfRule>
    <cfRule type="notContainsText" dxfId="4" priority="10" stopIfTrue="1" operator="notContains" text="N/A">
      <formula>ISERROR(SEARCH("N/A",D22))</formula>
    </cfRule>
  </conditionalFormatting>
  <conditionalFormatting sqref="F22:F33 H22:I33">
    <cfRule type="containsErrors" dxfId="3" priority="12" stopIfTrue="1">
      <formula>ISERROR(F22)</formula>
    </cfRule>
  </conditionalFormatting>
  <dataValidations count="7">
    <dataValidation type="whole" allowBlank="1" showInputMessage="1" showErrorMessage="1" sqref="C13" xr:uid="{00000000-0002-0000-0000-000000000000}">
      <formula1>50</formula1>
      <formula2>100</formula2>
    </dataValidation>
    <dataValidation type="whole" allowBlank="1" showInputMessage="1" showErrorMessage="1" sqref="C15" xr:uid="{00000000-0002-0000-0000-000001000000}">
      <formula1>5</formula1>
      <formula2>100</formula2>
    </dataValidation>
    <dataValidation type="list" allowBlank="1" showInputMessage="1" showErrorMessage="1" sqref="C17:F17" xr:uid="{00000000-0002-0000-0000-000002000000}">
      <formula1>Plan_Names</formula1>
    </dataValidation>
    <dataValidation type="list" allowBlank="1" showInputMessage="1" showErrorMessage="1" sqref="C11" xr:uid="{00000000-0002-0000-0000-000003000000}">
      <formula1>EligibilityGroups</formula1>
    </dataValidation>
    <dataValidation type="list" allowBlank="1" showErrorMessage="1" promptTitle="Step 1:  Choose a health plan." prompt="_x000a_Step 2:  Enter the number of years of service credit that apply." sqref="WVL983064:WVN983065 WLP983064:WLR983065 C16:F16 IZ15:JB16 SV15:SX16 ACR15:ACT16 AMN15:AMP16 AWJ15:AWL16 BGF15:BGH16 BQB15:BQD16 BZX15:BZZ16 CJT15:CJV16 CTP15:CTR16 DDL15:DDN16 DNH15:DNJ16 DXD15:DXF16 EGZ15:EHB16 EQV15:EQX16 FAR15:FAT16 FKN15:FKP16 FUJ15:FUL16 GEF15:GEH16 GOB15:GOD16 GXX15:GXZ16 HHT15:HHV16 HRP15:HRR16 IBL15:IBN16 ILH15:ILJ16 IVD15:IVF16 JEZ15:JFB16 JOV15:JOX16 JYR15:JYT16 KIN15:KIP16 KSJ15:KSL16 LCF15:LCH16 LMB15:LMD16 LVX15:LVZ16 MFT15:MFV16 MPP15:MPR16 MZL15:MZN16 NJH15:NJJ16 NTD15:NTF16 OCZ15:ODB16 OMV15:OMX16 OWR15:OWT16 PGN15:PGP16 PQJ15:PQL16 QAF15:QAH16 QKB15:QKD16 QTX15:QTZ16 RDT15:RDV16 RNP15:RNR16 RXL15:RXN16 SHH15:SHJ16 SRD15:SRF16 TAZ15:TBB16 TKV15:TKX16 TUR15:TUT16 UEN15:UEP16 UOJ15:UOL16 UYF15:UYH16 VIB15:VID16 VRX15:VRZ16 WBT15:WBV16 WLP15:WLR16 WVL15:WVN16 C65560:F65561 IZ65560:JB65561 SV65560:SX65561 ACR65560:ACT65561 AMN65560:AMP65561 AWJ65560:AWL65561 BGF65560:BGH65561 BQB65560:BQD65561 BZX65560:BZZ65561 CJT65560:CJV65561 CTP65560:CTR65561 DDL65560:DDN65561 DNH65560:DNJ65561 DXD65560:DXF65561 EGZ65560:EHB65561 EQV65560:EQX65561 FAR65560:FAT65561 FKN65560:FKP65561 FUJ65560:FUL65561 GEF65560:GEH65561 GOB65560:GOD65561 GXX65560:GXZ65561 HHT65560:HHV65561 HRP65560:HRR65561 IBL65560:IBN65561 ILH65560:ILJ65561 IVD65560:IVF65561 JEZ65560:JFB65561 JOV65560:JOX65561 JYR65560:JYT65561 KIN65560:KIP65561 KSJ65560:KSL65561 LCF65560:LCH65561 LMB65560:LMD65561 LVX65560:LVZ65561 MFT65560:MFV65561 MPP65560:MPR65561 MZL65560:MZN65561 NJH65560:NJJ65561 NTD65560:NTF65561 OCZ65560:ODB65561 OMV65560:OMX65561 OWR65560:OWT65561 PGN65560:PGP65561 PQJ65560:PQL65561 QAF65560:QAH65561 QKB65560:QKD65561 QTX65560:QTZ65561 RDT65560:RDV65561 RNP65560:RNR65561 RXL65560:RXN65561 SHH65560:SHJ65561 SRD65560:SRF65561 TAZ65560:TBB65561 TKV65560:TKX65561 TUR65560:TUT65561 UEN65560:UEP65561 UOJ65560:UOL65561 UYF65560:UYH65561 VIB65560:VID65561 VRX65560:VRZ65561 WBT65560:WBV65561 WLP65560:WLR65561 WVL65560:WVN65561 C131096:F131097 IZ131096:JB131097 SV131096:SX131097 ACR131096:ACT131097 AMN131096:AMP131097 AWJ131096:AWL131097 BGF131096:BGH131097 BQB131096:BQD131097 BZX131096:BZZ131097 CJT131096:CJV131097 CTP131096:CTR131097 DDL131096:DDN131097 DNH131096:DNJ131097 DXD131096:DXF131097 EGZ131096:EHB131097 EQV131096:EQX131097 FAR131096:FAT131097 FKN131096:FKP131097 FUJ131096:FUL131097 GEF131096:GEH131097 GOB131096:GOD131097 GXX131096:GXZ131097 HHT131096:HHV131097 HRP131096:HRR131097 IBL131096:IBN131097 ILH131096:ILJ131097 IVD131096:IVF131097 JEZ131096:JFB131097 JOV131096:JOX131097 JYR131096:JYT131097 KIN131096:KIP131097 KSJ131096:KSL131097 LCF131096:LCH131097 LMB131096:LMD131097 LVX131096:LVZ131097 MFT131096:MFV131097 MPP131096:MPR131097 MZL131096:MZN131097 NJH131096:NJJ131097 NTD131096:NTF131097 OCZ131096:ODB131097 OMV131096:OMX131097 OWR131096:OWT131097 PGN131096:PGP131097 PQJ131096:PQL131097 QAF131096:QAH131097 QKB131096:QKD131097 QTX131096:QTZ131097 RDT131096:RDV131097 RNP131096:RNR131097 RXL131096:RXN131097 SHH131096:SHJ131097 SRD131096:SRF131097 TAZ131096:TBB131097 TKV131096:TKX131097 TUR131096:TUT131097 UEN131096:UEP131097 UOJ131096:UOL131097 UYF131096:UYH131097 VIB131096:VID131097 VRX131096:VRZ131097 WBT131096:WBV131097 WLP131096:WLR131097 WVL131096:WVN131097 C196632:F196633 IZ196632:JB196633 SV196632:SX196633 ACR196632:ACT196633 AMN196632:AMP196633 AWJ196632:AWL196633 BGF196632:BGH196633 BQB196632:BQD196633 BZX196632:BZZ196633 CJT196632:CJV196633 CTP196632:CTR196633 DDL196632:DDN196633 DNH196632:DNJ196633 DXD196632:DXF196633 EGZ196632:EHB196633 EQV196632:EQX196633 FAR196632:FAT196633 FKN196632:FKP196633 FUJ196632:FUL196633 GEF196632:GEH196633 GOB196632:GOD196633 GXX196632:GXZ196633 HHT196632:HHV196633 HRP196632:HRR196633 IBL196632:IBN196633 ILH196632:ILJ196633 IVD196632:IVF196633 JEZ196632:JFB196633 JOV196632:JOX196633 JYR196632:JYT196633 KIN196632:KIP196633 KSJ196632:KSL196633 LCF196632:LCH196633 LMB196632:LMD196633 LVX196632:LVZ196633 MFT196632:MFV196633 MPP196632:MPR196633 MZL196632:MZN196633 NJH196632:NJJ196633 NTD196632:NTF196633 OCZ196632:ODB196633 OMV196632:OMX196633 OWR196632:OWT196633 PGN196632:PGP196633 PQJ196632:PQL196633 QAF196632:QAH196633 QKB196632:QKD196633 QTX196632:QTZ196633 RDT196632:RDV196633 RNP196632:RNR196633 RXL196632:RXN196633 SHH196632:SHJ196633 SRD196632:SRF196633 TAZ196632:TBB196633 TKV196632:TKX196633 TUR196632:TUT196633 UEN196632:UEP196633 UOJ196632:UOL196633 UYF196632:UYH196633 VIB196632:VID196633 VRX196632:VRZ196633 WBT196632:WBV196633 WLP196632:WLR196633 WVL196632:WVN196633 C262168:F262169 IZ262168:JB262169 SV262168:SX262169 ACR262168:ACT262169 AMN262168:AMP262169 AWJ262168:AWL262169 BGF262168:BGH262169 BQB262168:BQD262169 BZX262168:BZZ262169 CJT262168:CJV262169 CTP262168:CTR262169 DDL262168:DDN262169 DNH262168:DNJ262169 DXD262168:DXF262169 EGZ262168:EHB262169 EQV262168:EQX262169 FAR262168:FAT262169 FKN262168:FKP262169 FUJ262168:FUL262169 GEF262168:GEH262169 GOB262168:GOD262169 GXX262168:GXZ262169 HHT262168:HHV262169 HRP262168:HRR262169 IBL262168:IBN262169 ILH262168:ILJ262169 IVD262168:IVF262169 JEZ262168:JFB262169 JOV262168:JOX262169 JYR262168:JYT262169 KIN262168:KIP262169 KSJ262168:KSL262169 LCF262168:LCH262169 LMB262168:LMD262169 LVX262168:LVZ262169 MFT262168:MFV262169 MPP262168:MPR262169 MZL262168:MZN262169 NJH262168:NJJ262169 NTD262168:NTF262169 OCZ262168:ODB262169 OMV262168:OMX262169 OWR262168:OWT262169 PGN262168:PGP262169 PQJ262168:PQL262169 QAF262168:QAH262169 QKB262168:QKD262169 QTX262168:QTZ262169 RDT262168:RDV262169 RNP262168:RNR262169 RXL262168:RXN262169 SHH262168:SHJ262169 SRD262168:SRF262169 TAZ262168:TBB262169 TKV262168:TKX262169 TUR262168:TUT262169 UEN262168:UEP262169 UOJ262168:UOL262169 UYF262168:UYH262169 VIB262168:VID262169 VRX262168:VRZ262169 WBT262168:WBV262169 WLP262168:WLR262169 WVL262168:WVN262169 C327704:F327705 IZ327704:JB327705 SV327704:SX327705 ACR327704:ACT327705 AMN327704:AMP327705 AWJ327704:AWL327705 BGF327704:BGH327705 BQB327704:BQD327705 BZX327704:BZZ327705 CJT327704:CJV327705 CTP327704:CTR327705 DDL327704:DDN327705 DNH327704:DNJ327705 DXD327704:DXF327705 EGZ327704:EHB327705 EQV327704:EQX327705 FAR327704:FAT327705 FKN327704:FKP327705 FUJ327704:FUL327705 GEF327704:GEH327705 GOB327704:GOD327705 GXX327704:GXZ327705 HHT327704:HHV327705 HRP327704:HRR327705 IBL327704:IBN327705 ILH327704:ILJ327705 IVD327704:IVF327705 JEZ327704:JFB327705 JOV327704:JOX327705 JYR327704:JYT327705 KIN327704:KIP327705 KSJ327704:KSL327705 LCF327704:LCH327705 LMB327704:LMD327705 LVX327704:LVZ327705 MFT327704:MFV327705 MPP327704:MPR327705 MZL327704:MZN327705 NJH327704:NJJ327705 NTD327704:NTF327705 OCZ327704:ODB327705 OMV327704:OMX327705 OWR327704:OWT327705 PGN327704:PGP327705 PQJ327704:PQL327705 QAF327704:QAH327705 QKB327704:QKD327705 QTX327704:QTZ327705 RDT327704:RDV327705 RNP327704:RNR327705 RXL327704:RXN327705 SHH327704:SHJ327705 SRD327704:SRF327705 TAZ327704:TBB327705 TKV327704:TKX327705 TUR327704:TUT327705 UEN327704:UEP327705 UOJ327704:UOL327705 UYF327704:UYH327705 VIB327704:VID327705 VRX327704:VRZ327705 WBT327704:WBV327705 WLP327704:WLR327705 WVL327704:WVN327705 C393240:F393241 IZ393240:JB393241 SV393240:SX393241 ACR393240:ACT393241 AMN393240:AMP393241 AWJ393240:AWL393241 BGF393240:BGH393241 BQB393240:BQD393241 BZX393240:BZZ393241 CJT393240:CJV393241 CTP393240:CTR393241 DDL393240:DDN393241 DNH393240:DNJ393241 DXD393240:DXF393241 EGZ393240:EHB393241 EQV393240:EQX393241 FAR393240:FAT393241 FKN393240:FKP393241 FUJ393240:FUL393241 GEF393240:GEH393241 GOB393240:GOD393241 GXX393240:GXZ393241 HHT393240:HHV393241 HRP393240:HRR393241 IBL393240:IBN393241 ILH393240:ILJ393241 IVD393240:IVF393241 JEZ393240:JFB393241 JOV393240:JOX393241 JYR393240:JYT393241 KIN393240:KIP393241 KSJ393240:KSL393241 LCF393240:LCH393241 LMB393240:LMD393241 LVX393240:LVZ393241 MFT393240:MFV393241 MPP393240:MPR393241 MZL393240:MZN393241 NJH393240:NJJ393241 NTD393240:NTF393241 OCZ393240:ODB393241 OMV393240:OMX393241 OWR393240:OWT393241 PGN393240:PGP393241 PQJ393240:PQL393241 QAF393240:QAH393241 QKB393240:QKD393241 QTX393240:QTZ393241 RDT393240:RDV393241 RNP393240:RNR393241 RXL393240:RXN393241 SHH393240:SHJ393241 SRD393240:SRF393241 TAZ393240:TBB393241 TKV393240:TKX393241 TUR393240:TUT393241 UEN393240:UEP393241 UOJ393240:UOL393241 UYF393240:UYH393241 VIB393240:VID393241 VRX393240:VRZ393241 WBT393240:WBV393241 WLP393240:WLR393241 WVL393240:WVN393241 C458776:F458777 IZ458776:JB458777 SV458776:SX458777 ACR458776:ACT458777 AMN458776:AMP458777 AWJ458776:AWL458777 BGF458776:BGH458777 BQB458776:BQD458777 BZX458776:BZZ458777 CJT458776:CJV458777 CTP458776:CTR458777 DDL458776:DDN458777 DNH458776:DNJ458777 DXD458776:DXF458777 EGZ458776:EHB458777 EQV458776:EQX458777 FAR458776:FAT458777 FKN458776:FKP458777 FUJ458776:FUL458777 GEF458776:GEH458777 GOB458776:GOD458777 GXX458776:GXZ458777 HHT458776:HHV458777 HRP458776:HRR458777 IBL458776:IBN458777 ILH458776:ILJ458777 IVD458776:IVF458777 JEZ458776:JFB458777 JOV458776:JOX458777 JYR458776:JYT458777 KIN458776:KIP458777 KSJ458776:KSL458777 LCF458776:LCH458777 LMB458776:LMD458777 LVX458776:LVZ458777 MFT458776:MFV458777 MPP458776:MPR458777 MZL458776:MZN458777 NJH458776:NJJ458777 NTD458776:NTF458777 OCZ458776:ODB458777 OMV458776:OMX458777 OWR458776:OWT458777 PGN458776:PGP458777 PQJ458776:PQL458777 QAF458776:QAH458777 QKB458776:QKD458777 QTX458776:QTZ458777 RDT458776:RDV458777 RNP458776:RNR458777 RXL458776:RXN458777 SHH458776:SHJ458777 SRD458776:SRF458777 TAZ458776:TBB458777 TKV458776:TKX458777 TUR458776:TUT458777 UEN458776:UEP458777 UOJ458776:UOL458777 UYF458776:UYH458777 VIB458776:VID458777 VRX458776:VRZ458777 WBT458776:WBV458777 WLP458776:WLR458777 WVL458776:WVN458777 C524312:F524313 IZ524312:JB524313 SV524312:SX524313 ACR524312:ACT524313 AMN524312:AMP524313 AWJ524312:AWL524313 BGF524312:BGH524313 BQB524312:BQD524313 BZX524312:BZZ524313 CJT524312:CJV524313 CTP524312:CTR524313 DDL524312:DDN524313 DNH524312:DNJ524313 DXD524312:DXF524313 EGZ524312:EHB524313 EQV524312:EQX524313 FAR524312:FAT524313 FKN524312:FKP524313 FUJ524312:FUL524313 GEF524312:GEH524313 GOB524312:GOD524313 GXX524312:GXZ524313 HHT524312:HHV524313 HRP524312:HRR524313 IBL524312:IBN524313 ILH524312:ILJ524313 IVD524312:IVF524313 JEZ524312:JFB524313 JOV524312:JOX524313 JYR524312:JYT524313 KIN524312:KIP524313 KSJ524312:KSL524313 LCF524312:LCH524313 LMB524312:LMD524313 LVX524312:LVZ524313 MFT524312:MFV524313 MPP524312:MPR524313 MZL524312:MZN524313 NJH524312:NJJ524313 NTD524312:NTF524313 OCZ524312:ODB524313 OMV524312:OMX524313 OWR524312:OWT524313 PGN524312:PGP524313 PQJ524312:PQL524313 QAF524312:QAH524313 QKB524312:QKD524313 QTX524312:QTZ524313 RDT524312:RDV524313 RNP524312:RNR524313 RXL524312:RXN524313 SHH524312:SHJ524313 SRD524312:SRF524313 TAZ524312:TBB524313 TKV524312:TKX524313 TUR524312:TUT524313 UEN524312:UEP524313 UOJ524312:UOL524313 UYF524312:UYH524313 VIB524312:VID524313 VRX524312:VRZ524313 WBT524312:WBV524313 WLP524312:WLR524313 WVL524312:WVN524313 C589848:F589849 IZ589848:JB589849 SV589848:SX589849 ACR589848:ACT589849 AMN589848:AMP589849 AWJ589848:AWL589849 BGF589848:BGH589849 BQB589848:BQD589849 BZX589848:BZZ589849 CJT589848:CJV589849 CTP589848:CTR589849 DDL589848:DDN589849 DNH589848:DNJ589849 DXD589848:DXF589849 EGZ589848:EHB589849 EQV589848:EQX589849 FAR589848:FAT589849 FKN589848:FKP589849 FUJ589848:FUL589849 GEF589848:GEH589849 GOB589848:GOD589849 GXX589848:GXZ589849 HHT589848:HHV589849 HRP589848:HRR589849 IBL589848:IBN589849 ILH589848:ILJ589849 IVD589848:IVF589849 JEZ589848:JFB589849 JOV589848:JOX589849 JYR589848:JYT589849 KIN589848:KIP589849 KSJ589848:KSL589849 LCF589848:LCH589849 LMB589848:LMD589849 LVX589848:LVZ589849 MFT589848:MFV589849 MPP589848:MPR589849 MZL589848:MZN589849 NJH589848:NJJ589849 NTD589848:NTF589849 OCZ589848:ODB589849 OMV589848:OMX589849 OWR589848:OWT589849 PGN589848:PGP589849 PQJ589848:PQL589849 QAF589848:QAH589849 QKB589848:QKD589849 QTX589848:QTZ589849 RDT589848:RDV589849 RNP589848:RNR589849 RXL589848:RXN589849 SHH589848:SHJ589849 SRD589848:SRF589849 TAZ589848:TBB589849 TKV589848:TKX589849 TUR589848:TUT589849 UEN589848:UEP589849 UOJ589848:UOL589849 UYF589848:UYH589849 VIB589848:VID589849 VRX589848:VRZ589849 WBT589848:WBV589849 WLP589848:WLR589849 WVL589848:WVN589849 C655384:F655385 IZ655384:JB655385 SV655384:SX655385 ACR655384:ACT655385 AMN655384:AMP655385 AWJ655384:AWL655385 BGF655384:BGH655385 BQB655384:BQD655385 BZX655384:BZZ655385 CJT655384:CJV655385 CTP655384:CTR655385 DDL655384:DDN655385 DNH655384:DNJ655385 DXD655384:DXF655385 EGZ655384:EHB655385 EQV655384:EQX655385 FAR655384:FAT655385 FKN655384:FKP655385 FUJ655384:FUL655385 GEF655384:GEH655385 GOB655384:GOD655385 GXX655384:GXZ655385 HHT655384:HHV655385 HRP655384:HRR655385 IBL655384:IBN655385 ILH655384:ILJ655385 IVD655384:IVF655385 JEZ655384:JFB655385 JOV655384:JOX655385 JYR655384:JYT655385 KIN655384:KIP655385 KSJ655384:KSL655385 LCF655384:LCH655385 LMB655384:LMD655385 LVX655384:LVZ655385 MFT655384:MFV655385 MPP655384:MPR655385 MZL655384:MZN655385 NJH655384:NJJ655385 NTD655384:NTF655385 OCZ655384:ODB655385 OMV655384:OMX655385 OWR655384:OWT655385 PGN655384:PGP655385 PQJ655384:PQL655385 QAF655384:QAH655385 QKB655384:QKD655385 QTX655384:QTZ655385 RDT655384:RDV655385 RNP655384:RNR655385 RXL655384:RXN655385 SHH655384:SHJ655385 SRD655384:SRF655385 TAZ655384:TBB655385 TKV655384:TKX655385 TUR655384:TUT655385 UEN655384:UEP655385 UOJ655384:UOL655385 UYF655384:UYH655385 VIB655384:VID655385 VRX655384:VRZ655385 WBT655384:WBV655385 WLP655384:WLR655385 WVL655384:WVN655385 C720920:F720921 IZ720920:JB720921 SV720920:SX720921 ACR720920:ACT720921 AMN720920:AMP720921 AWJ720920:AWL720921 BGF720920:BGH720921 BQB720920:BQD720921 BZX720920:BZZ720921 CJT720920:CJV720921 CTP720920:CTR720921 DDL720920:DDN720921 DNH720920:DNJ720921 DXD720920:DXF720921 EGZ720920:EHB720921 EQV720920:EQX720921 FAR720920:FAT720921 FKN720920:FKP720921 FUJ720920:FUL720921 GEF720920:GEH720921 GOB720920:GOD720921 GXX720920:GXZ720921 HHT720920:HHV720921 HRP720920:HRR720921 IBL720920:IBN720921 ILH720920:ILJ720921 IVD720920:IVF720921 JEZ720920:JFB720921 JOV720920:JOX720921 JYR720920:JYT720921 KIN720920:KIP720921 KSJ720920:KSL720921 LCF720920:LCH720921 LMB720920:LMD720921 LVX720920:LVZ720921 MFT720920:MFV720921 MPP720920:MPR720921 MZL720920:MZN720921 NJH720920:NJJ720921 NTD720920:NTF720921 OCZ720920:ODB720921 OMV720920:OMX720921 OWR720920:OWT720921 PGN720920:PGP720921 PQJ720920:PQL720921 QAF720920:QAH720921 QKB720920:QKD720921 QTX720920:QTZ720921 RDT720920:RDV720921 RNP720920:RNR720921 RXL720920:RXN720921 SHH720920:SHJ720921 SRD720920:SRF720921 TAZ720920:TBB720921 TKV720920:TKX720921 TUR720920:TUT720921 UEN720920:UEP720921 UOJ720920:UOL720921 UYF720920:UYH720921 VIB720920:VID720921 VRX720920:VRZ720921 WBT720920:WBV720921 WLP720920:WLR720921 WVL720920:WVN720921 C786456:F786457 IZ786456:JB786457 SV786456:SX786457 ACR786456:ACT786457 AMN786456:AMP786457 AWJ786456:AWL786457 BGF786456:BGH786457 BQB786456:BQD786457 BZX786456:BZZ786457 CJT786456:CJV786457 CTP786456:CTR786457 DDL786456:DDN786457 DNH786456:DNJ786457 DXD786456:DXF786457 EGZ786456:EHB786457 EQV786456:EQX786457 FAR786456:FAT786457 FKN786456:FKP786457 FUJ786456:FUL786457 GEF786456:GEH786457 GOB786456:GOD786457 GXX786456:GXZ786457 HHT786456:HHV786457 HRP786456:HRR786457 IBL786456:IBN786457 ILH786456:ILJ786457 IVD786456:IVF786457 JEZ786456:JFB786457 JOV786456:JOX786457 JYR786456:JYT786457 KIN786456:KIP786457 KSJ786456:KSL786457 LCF786456:LCH786457 LMB786456:LMD786457 LVX786456:LVZ786457 MFT786456:MFV786457 MPP786456:MPR786457 MZL786456:MZN786457 NJH786456:NJJ786457 NTD786456:NTF786457 OCZ786456:ODB786457 OMV786456:OMX786457 OWR786456:OWT786457 PGN786456:PGP786457 PQJ786456:PQL786457 QAF786456:QAH786457 QKB786456:QKD786457 QTX786456:QTZ786457 RDT786456:RDV786457 RNP786456:RNR786457 RXL786456:RXN786457 SHH786456:SHJ786457 SRD786456:SRF786457 TAZ786456:TBB786457 TKV786456:TKX786457 TUR786456:TUT786457 UEN786456:UEP786457 UOJ786456:UOL786457 UYF786456:UYH786457 VIB786456:VID786457 VRX786456:VRZ786457 WBT786456:WBV786457 WLP786456:WLR786457 WVL786456:WVN786457 C851992:F851993 IZ851992:JB851993 SV851992:SX851993 ACR851992:ACT851993 AMN851992:AMP851993 AWJ851992:AWL851993 BGF851992:BGH851993 BQB851992:BQD851993 BZX851992:BZZ851993 CJT851992:CJV851993 CTP851992:CTR851993 DDL851992:DDN851993 DNH851992:DNJ851993 DXD851992:DXF851993 EGZ851992:EHB851993 EQV851992:EQX851993 FAR851992:FAT851993 FKN851992:FKP851993 FUJ851992:FUL851993 GEF851992:GEH851993 GOB851992:GOD851993 GXX851992:GXZ851993 HHT851992:HHV851993 HRP851992:HRR851993 IBL851992:IBN851993 ILH851992:ILJ851993 IVD851992:IVF851993 JEZ851992:JFB851993 JOV851992:JOX851993 JYR851992:JYT851993 KIN851992:KIP851993 KSJ851992:KSL851993 LCF851992:LCH851993 LMB851992:LMD851993 LVX851992:LVZ851993 MFT851992:MFV851993 MPP851992:MPR851993 MZL851992:MZN851993 NJH851992:NJJ851993 NTD851992:NTF851993 OCZ851992:ODB851993 OMV851992:OMX851993 OWR851992:OWT851993 PGN851992:PGP851993 PQJ851992:PQL851993 QAF851992:QAH851993 QKB851992:QKD851993 QTX851992:QTZ851993 RDT851992:RDV851993 RNP851992:RNR851993 RXL851992:RXN851993 SHH851992:SHJ851993 SRD851992:SRF851993 TAZ851992:TBB851993 TKV851992:TKX851993 TUR851992:TUT851993 UEN851992:UEP851993 UOJ851992:UOL851993 UYF851992:UYH851993 VIB851992:VID851993 VRX851992:VRZ851993 WBT851992:WBV851993 WLP851992:WLR851993 WVL851992:WVN851993 C917528:F917529 IZ917528:JB917529 SV917528:SX917529 ACR917528:ACT917529 AMN917528:AMP917529 AWJ917528:AWL917529 BGF917528:BGH917529 BQB917528:BQD917529 BZX917528:BZZ917529 CJT917528:CJV917529 CTP917528:CTR917529 DDL917528:DDN917529 DNH917528:DNJ917529 DXD917528:DXF917529 EGZ917528:EHB917529 EQV917528:EQX917529 FAR917528:FAT917529 FKN917528:FKP917529 FUJ917528:FUL917529 GEF917528:GEH917529 GOB917528:GOD917529 GXX917528:GXZ917529 HHT917528:HHV917529 HRP917528:HRR917529 IBL917528:IBN917529 ILH917528:ILJ917529 IVD917528:IVF917529 JEZ917528:JFB917529 JOV917528:JOX917529 JYR917528:JYT917529 KIN917528:KIP917529 KSJ917528:KSL917529 LCF917528:LCH917529 LMB917528:LMD917529 LVX917528:LVZ917529 MFT917528:MFV917529 MPP917528:MPR917529 MZL917528:MZN917529 NJH917528:NJJ917529 NTD917528:NTF917529 OCZ917528:ODB917529 OMV917528:OMX917529 OWR917528:OWT917529 PGN917528:PGP917529 PQJ917528:PQL917529 QAF917528:QAH917529 QKB917528:QKD917529 QTX917528:QTZ917529 RDT917528:RDV917529 RNP917528:RNR917529 RXL917528:RXN917529 SHH917528:SHJ917529 SRD917528:SRF917529 TAZ917528:TBB917529 TKV917528:TKX917529 TUR917528:TUT917529 UEN917528:UEP917529 UOJ917528:UOL917529 UYF917528:UYH917529 VIB917528:VID917529 VRX917528:VRZ917529 WBT917528:WBV917529 WLP917528:WLR917529 WVL917528:WVN917529 C983064:F983065 IZ983064:JB983065 SV983064:SX983065 ACR983064:ACT983065 AMN983064:AMP983065 AWJ983064:AWL983065 BGF983064:BGH983065 BQB983064:BQD983065 BZX983064:BZZ983065 CJT983064:CJV983065 CTP983064:CTR983065 DDL983064:DDN983065 DNH983064:DNJ983065 DXD983064:DXF983065 EGZ983064:EHB983065 EQV983064:EQX983065 FAR983064:FAT983065 FKN983064:FKP983065 FUJ983064:FUL983065 GEF983064:GEH983065 GOB983064:GOD983065 GXX983064:GXZ983065 HHT983064:HHV983065 HRP983064:HRR983065 IBL983064:IBN983065 ILH983064:ILJ983065 IVD983064:IVF983065 JEZ983064:JFB983065 JOV983064:JOX983065 JYR983064:JYT983065 KIN983064:KIP983065 KSJ983064:KSL983065 LCF983064:LCH983065 LMB983064:LMD983065 LVX983064:LVZ983065 MFT983064:MFV983065 MPP983064:MPR983065 MZL983064:MZN983065 NJH983064:NJJ983065 NTD983064:NTF983065 OCZ983064:ODB983065 OMV983064:OMX983065 OWR983064:OWT983065 PGN983064:PGP983065 PQJ983064:PQL983065 QAF983064:QAH983065 QKB983064:QKD983065 QTX983064:QTZ983065 RDT983064:RDV983065 RNP983064:RNR983065 RXL983064:RXN983065 SHH983064:SHJ983065 SRD983064:SRF983065 TAZ983064:TBB983065 TKV983064:TKX983065 TUR983064:TUT983065 UEN983064:UEP983065 UOJ983064:UOL983065 UYF983064:UYH983065 VIB983064:VID983065 VRX983064:VRZ983065 WBT983064:WBV983065" xr:uid="{00000000-0002-0000-0000-000004000000}">
      <formula1>$G$60:$G$70</formula1>
    </dataValidation>
    <dataValidation type="list" allowBlank="1" showErrorMessage="1" promptTitle="Step 1:  Choose a health plan." prompt="_x000a_Step 2:  Enter the number of years of service credit that apply." sqref="C12:F12" xr:uid="{00000000-0002-0000-0000-000005000000}">
      <formula1>$D$55:$D$57</formula1>
    </dataValidation>
    <dataValidation type="decimal" allowBlank="1" showInputMessage="1" showErrorMessage="1" sqref="F3" xr:uid="{A0EE4B22-C89C-471F-A0A8-5A0D2D6BF8F0}">
      <formula1>0</formula1>
      <formula2>100</formula2>
    </dataValidation>
  </dataValidations>
  <hyperlinks>
    <hyperlink ref="H42" r:id="rId1" xr:uid="{00000000-0004-0000-0000-000000000000}"/>
    <hyperlink ref="H42:I42" r:id="rId2" display="www.medicare.gov" xr:uid="{00000000-0004-0000-0000-000001000000}"/>
    <hyperlink ref="C51" r:id="rId3" display="More information:  UC retiree health &amp; welfare benefits eligibility rules" xr:uid="{00000000-0004-0000-0000-000002000000}"/>
  </hyperlinks>
  <pageMargins left="0.25" right="0.25" top="0.75" bottom="0.75" header="0.3" footer="0.3"/>
  <pageSetup scale="96" orientation="portrait" r:id="rId4"/>
  <ignoredErrors>
    <ignoredError sqref="H26:I27 H31:I31 F25:F32 H28:H30 H32:I32 I28:I30 F22:F24 H22:H25 I19" evalError="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autoPageBreaks="0"/>
  </sheetPr>
  <dimension ref="A1:Z583"/>
  <sheetViews>
    <sheetView showGridLines="0" showRowColHeaders="0" zoomScale="150" zoomScaleNormal="150" workbookViewId="0">
      <selection activeCell="G4" sqref="G4"/>
    </sheetView>
  </sheetViews>
  <sheetFormatPr defaultRowHeight="12.75"/>
  <cols>
    <col min="1" max="1" width="7.7109375" style="1" customWidth="1"/>
    <col min="2" max="9" width="7.28515625" style="1" customWidth="1"/>
    <col min="10" max="10" width="8.7109375" style="1" customWidth="1"/>
    <col min="11" max="18" width="7.28515625" style="28" customWidth="1"/>
    <col min="19" max="22" width="9.140625" style="28"/>
    <col min="23" max="26" width="9.140625" style="2"/>
    <col min="27" max="262" width="9.140625" style="1"/>
    <col min="263" max="263" width="2.28515625" style="1" customWidth="1"/>
    <col min="264" max="264" width="6.28515625" style="1" customWidth="1"/>
    <col min="265" max="269" width="16.7109375" style="1" customWidth="1"/>
    <col min="270" max="270" width="2.140625" style="1" customWidth="1"/>
    <col min="271" max="271" width="22" style="1" bestFit="1" customWidth="1"/>
    <col min="272" max="518" width="9.140625" style="1"/>
    <col min="519" max="519" width="2.28515625" style="1" customWidth="1"/>
    <col min="520" max="520" width="6.28515625" style="1" customWidth="1"/>
    <col min="521" max="525" width="16.7109375" style="1" customWidth="1"/>
    <col min="526" max="526" width="2.140625" style="1" customWidth="1"/>
    <col min="527" max="527" width="22" style="1" bestFit="1" customWidth="1"/>
    <col min="528" max="774" width="9.140625" style="1"/>
    <col min="775" max="775" width="2.28515625" style="1" customWidth="1"/>
    <col min="776" max="776" width="6.28515625" style="1" customWidth="1"/>
    <col min="777" max="781" width="16.7109375" style="1" customWidth="1"/>
    <col min="782" max="782" width="2.140625" style="1" customWidth="1"/>
    <col min="783" max="783" width="22" style="1" bestFit="1" customWidth="1"/>
    <col min="784" max="1030" width="9.140625" style="1"/>
    <col min="1031" max="1031" width="2.28515625" style="1" customWidth="1"/>
    <col min="1032" max="1032" width="6.28515625" style="1" customWidth="1"/>
    <col min="1033" max="1037" width="16.7109375" style="1" customWidth="1"/>
    <col min="1038" max="1038" width="2.140625" style="1" customWidth="1"/>
    <col min="1039" max="1039" width="22" style="1" bestFit="1" customWidth="1"/>
    <col min="1040" max="1286" width="9.140625" style="1"/>
    <col min="1287" max="1287" width="2.28515625" style="1" customWidth="1"/>
    <col min="1288" max="1288" width="6.28515625" style="1" customWidth="1"/>
    <col min="1289" max="1293" width="16.7109375" style="1" customWidth="1"/>
    <col min="1294" max="1294" width="2.140625" style="1" customWidth="1"/>
    <col min="1295" max="1295" width="22" style="1" bestFit="1" customWidth="1"/>
    <col min="1296" max="1542" width="9.140625" style="1"/>
    <col min="1543" max="1543" width="2.28515625" style="1" customWidth="1"/>
    <col min="1544" max="1544" width="6.28515625" style="1" customWidth="1"/>
    <col min="1545" max="1549" width="16.7109375" style="1" customWidth="1"/>
    <col min="1550" max="1550" width="2.140625" style="1" customWidth="1"/>
    <col min="1551" max="1551" width="22" style="1" bestFit="1" customWidth="1"/>
    <col min="1552" max="1798" width="9.140625" style="1"/>
    <col min="1799" max="1799" width="2.28515625" style="1" customWidth="1"/>
    <col min="1800" max="1800" width="6.28515625" style="1" customWidth="1"/>
    <col min="1801" max="1805" width="16.7109375" style="1" customWidth="1"/>
    <col min="1806" max="1806" width="2.140625" style="1" customWidth="1"/>
    <col min="1807" max="1807" width="22" style="1" bestFit="1" customWidth="1"/>
    <col min="1808" max="2054" width="9.140625" style="1"/>
    <col min="2055" max="2055" width="2.28515625" style="1" customWidth="1"/>
    <col min="2056" max="2056" width="6.28515625" style="1" customWidth="1"/>
    <col min="2057" max="2061" width="16.7109375" style="1" customWidth="1"/>
    <col min="2062" max="2062" width="2.140625" style="1" customWidth="1"/>
    <col min="2063" max="2063" width="22" style="1" bestFit="1" customWidth="1"/>
    <col min="2064" max="2310" width="9.140625" style="1"/>
    <col min="2311" max="2311" width="2.28515625" style="1" customWidth="1"/>
    <col min="2312" max="2312" width="6.28515625" style="1" customWidth="1"/>
    <col min="2313" max="2317" width="16.7109375" style="1" customWidth="1"/>
    <col min="2318" max="2318" width="2.140625" style="1" customWidth="1"/>
    <col min="2319" max="2319" width="22" style="1" bestFit="1" customWidth="1"/>
    <col min="2320" max="2566" width="9.140625" style="1"/>
    <col min="2567" max="2567" width="2.28515625" style="1" customWidth="1"/>
    <col min="2568" max="2568" width="6.28515625" style="1" customWidth="1"/>
    <col min="2569" max="2573" width="16.7109375" style="1" customWidth="1"/>
    <col min="2574" max="2574" width="2.140625" style="1" customWidth="1"/>
    <col min="2575" max="2575" width="22" style="1" bestFit="1" customWidth="1"/>
    <col min="2576" max="2822" width="9.140625" style="1"/>
    <col min="2823" max="2823" width="2.28515625" style="1" customWidth="1"/>
    <col min="2824" max="2824" width="6.28515625" style="1" customWidth="1"/>
    <col min="2825" max="2829" width="16.7109375" style="1" customWidth="1"/>
    <col min="2830" max="2830" width="2.140625" style="1" customWidth="1"/>
    <col min="2831" max="2831" width="22" style="1" bestFit="1" customWidth="1"/>
    <col min="2832" max="3078" width="9.140625" style="1"/>
    <col min="3079" max="3079" width="2.28515625" style="1" customWidth="1"/>
    <col min="3080" max="3080" width="6.28515625" style="1" customWidth="1"/>
    <col min="3081" max="3085" width="16.7109375" style="1" customWidth="1"/>
    <col min="3086" max="3086" width="2.140625" style="1" customWidth="1"/>
    <col min="3087" max="3087" width="22" style="1" bestFit="1" customWidth="1"/>
    <col min="3088" max="3334" width="9.140625" style="1"/>
    <col min="3335" max="3335" width="2.28515625" style="1" customWidth="1"/>
    <col min="3336" max="3336" width="6.28515625" style="1" customWidth="1"/>
    <col min="3337" max="3341" width="16.7109375" style="1" customWidth="1"/>
    <col min="3342" max="3342" width="2.140625" style="1" customWidth="1"/>
    <col min="3343" max="3343" width="22" style="1" bestFit="1" customWidth="1"/>
    <col min="3344" max="3590" width="9.140625" style="1"/>
    <col min="3591" max="3591" width="2.28515625" style="1" customWidth="1"/>
    <col min="3592" max="3592" width="6.28515625" style="1" customWidth="1"/>
    <col min="3593" max="3597" width="16.7109375" style="1" customWidth="1"/>
    <col min="3598" max="3598" width="2.140625" style="1" customWidth="1"/>
    <col min="3599" max="3599" width="22" style="1" bestFit="1" customWidth="1"/>
    <col min="3600" max="3846" width="9.140625" style="1"/>
    <col min="3847" max="3847" width="2.28515625" style="1" customWidth="1"/>
    <col min="3848" max="3848" width="6.28515625" style="1" customWidth="1"/>
    <col min="3849" max="3853" width="16.7109375" style="1" customWidth="1"/>
    <col min="3854" max="3854" width="2.140625" style="1" customWidth="1"/>
    <col min="3855" max="3855" width="22" style="1" bestFit="1" customWidth="1"/>
    <col min="3856" max="4102" width="9.140625" style="1"/>
    <col min="4103" max="4103" width="2.28515625" style="1" customWidth="1"/>
    <col min="4104" max="4104" width="6.28515625" style="1" customWidth="1"/>
    <col min="4105" max="4109" width="16.7109375" style="1" customWidth="1"/>
    <col min="4110" max="4110" width="2.140625" style="1" customWidth="1"/>
    <col min="4111" max="4111" width="22" style="1" bestFit="1" customWidth="1"/>
    <col min="4112" max="4358" width="9.140625" style="1"/>
    <col min="4359" max="4359" width="2.28515625" style="1" customWidth="1"/>
    <col min="4360" max="4360" width="6.28515625" style="1" customWidth="1"/>
    <col min="4361" max="4365" width="16.7109375" style="1" customWidth="1"/>
    <col min="4366" max="4366" width="2.140625" style="1" customWidth="1"/>
    <col min="4367" max="4367" width="22" style="1" bestFit="1" customWidth="1"/>
    <col min="4368" max="4614" width="9.140625" style="1"/>
    <col min="4615" max="4615" width="2.28515625" style="1" customWidth="1"/>
    <col min="4616" max="4616" width="6.28515625" style="1" customWidth="1"/>
    <col min="4617" max="4621" width="16.7109375" style="1" customWidth="1"/>
    <col min="4622" max="4622" width="2.140625" style="1" customWidth="1"/>
    <col min="4623" max="4623" width="22" style="1" bestFit="1" customWidth="1"/>
    <col min="4624" max="4870" width="9.140625" style="1"/>
    <col min="4871" max="4871" width="2.28515625" style="1" customWidth="1"/>
    <col min="4872" max="4872" width="6.28515625" style="1" customWidth="1"/>
    <col min="4873" max="4877" width="16.7109375" style="1" customWidth="1"/>
    <col min="4878" max="4878" width="2.140625" style="1" customWidth="1"/>
    <col min="4879" max="4879" width="22" style="1" bestFit="1" customWidth="1"/>
    <col min="4880" max="5126" width="9.140625" style="1"/>
    <col min="5127" max="5127" width="2.28515625" style="1" customWidth="1"/>
    <col min="5128" max="5128" width="6.28515625" style="1" customWidth="1"/>
    <col min="5129" max="5133" width="16.7109375" style="1" customWidth="1"/>
    <col min="5134" max="5134" width="2.140625" style="1" customWidth="1"/>
    <col min="5135" max="5135" width="22" style="1" bestFit="1" customWidth="1"/>
    <col min="5136" max="5382" width="9.140625" style="1"/>
    <col min="5383" max="5383" width="2.28515625" style="1" customWidth="1"/>
    <col min="5384" max="5384" width="6.28515625" style="1" customWidth="1"/>
    <col min="5385" max="5389" width="16.7109375" style="1" customWidth="1"/>
    <col min="5390" max="5390" width="2.140625" style="1" customWidth="1"/>
    <col min="5391" max="5391" width="22" style="1" bestFit="1" customWidth="1"/>
    <col min="5392" max="5638" width="9.140625" style="1"/>
    <col min="5639" max="5639" width="2.28515625" style="1" customWidth="1"/>
    <col min="5640" max="5640" width="6.28515625" style="1" customWidth="1"/>
    <col min="5641" max="5645" width="16.7109375" style="1" customWidth="1"/>
    <col min="5646" max="5646" width="2.140625" style="1" customWidth="1"/>
    <col min="5647" max="5647" width="22" style="1" bestFit="1" customWidth="1"/>
    <col min="5648" max="5894" width="9.140625" style="1"/>
    <col min="5895" max="5895" width="2.28515625" style="1" customWidth="1"/>
    <col min="5896" max="5896" width="6.28515625" style="1" customWidth="1"/>
    <col min="5897" max="5901" width="16.7109375" style="1" customWidth="1"/>
    <col min="5902" max="5902" width="2.140625" style="1" customWidth="1"/>
    <col min="5903" max="5903" width="22" style="1" bestFit="1" customWidth="1"/>
    <col min="5904" max="6150" width="9.140625" style="1"/>
    <col min="6151" max="6151" width="2.28515625" style="1" customWidth="1"/>
    <col min="6152" max="6152" width="6.28515625" style="1" customWidth="1"/>
    <col min="6153" max="6157" width="16.7109375" style="1" customWidth="1"/>
    <col min="6158" max="6158" width="2.140625" style="1" customWidth="1"/>
    <col min="6159" max="6159" width="22" style="1" bestFit="1" customWidth="1"/>
    <col min="6160" max="6406" width="9.140625" style="1"/>
    <col min="6407" max="6407" width="2.28515625" style="1" customWidth="1"/>
    <col min="6408" max="6408" width="6.28515625" style="1" customWidth="1"/>
    <col min="6409" max="6413" width="16.7109375" style="1" customWidth="1"/>
    <col min="6414" max="6414" width="2.140625" style="1" customWidth="1"/>
    <col min="6415" max="6415" width="22" style="1" bestFit="1" customWidth="1"/>
    <col min="6416" max="6662" width="9.140625" style="1"/>
    <col min="6663" max="6663" width="2.28515625" style="1" customWidth="1"/>
    <col min="6664" max="6664" width="6.28515625" style="1" customWidth="1"/>
    <col min="6665" max="6669" width="16.7109375" style="1" customWidth="1"/>
    <col min="6670" max="6670" width="2.140625" style="1" customWidth="1"/>
    <col min="6671" max="6671" width="22" style="1" bestFit="1" customWidth="1"/>
    <col min="6672" max="6918" width="9.140625" style="1"/>
    <col min="6919" max="6919" width="2.28515625" style="1" customWidth="1"/>
    <col min="6920" max="6920" width="6.28515625" style="1" customWidth="1"/>
    <col min="6921" max="6925" width="16.7109375" style="1" customWidth="1"/>
    <col min="6926" max="6926" width="2.140625" style="1" customWidth="1"/>
    <col min="6927" max="6927" width="22" style="1" bestFit="1" customWidth="1"/>
    <col min="6928" max="7174" width="9.140625" style="1"/>
    <col min="7175" max="7175" width="2.28515625" style="1" customWidth="1"/>
    <col min="7176" max="7176" width="6.28515625" style="1" customWidth="1"/>
    <col min="7177" max="7181" width="16.7109375" style="1" customWidth="1"/>
    <col min="7182" max="7182" width="2.140625" style="1" customWidth="1"/>
    <col min="7183" max="7183" width="22" style="1" bestFit="1" customWidth="1"/>
    <col min="7184" max="7430" width="9.140625" style="1"/>
    <col min="7431" max="7431" width="2.28515625" style="1" customWidth="1"/>
    <col min="7432" max="7432" width="6.28515625" style="1" customWidth="1"/>
    <col min="7433" max="7437" width="16.7109375" style="1" customWidth="1"/>
    <col min="7438" max="7438" width="2.140625" style="1" customWidth="1"/>
    <col min="7439" max="7439" width="22" style="1" bestFit="1" customWidth="1"/>
    <col min="7440" max="7686" width="9.140625" style="1"/>
    <col min="7687" max="7687" width="2.28515625" style="1" customWidth="1"/>
    <col min="7688" max="7688" width="6.28515625" style="1" customWidth="1"/>
    <col min="7689" max="7693" width="16.7109375" style="1" customWidth="1"/>
    <col min="7694" max="7694" width="2.140625" style="1" customWidth="1"/>
    <col min="7695" max="7695" width="22" style="1" bestFit="1" customWidth="1"/>
    <col min="7696" max="7942" width="9.140625" style="1"/>
    <col min="7943" max="7943" width="2.28515625" style="1" customWidth="1"/>
    <col min="7944" max="7944" width="6.28515625" style="1" customWidth="1"/>
    <col min="7945" max="7949" width="16.7109375" style="1" customWidth="1"/>
    <col min="7950" max="7950" width="2.140625" style="1" customWidth="1"/>
    <col min="7951" max="7951" width="22" style="1" bestFit="1" customWidth="1"/>
    <col min="7952" max="8198" width="9.140625" style="1"/>
    <col min="8199" max="8199" width="2.28515625" style="1" customWidth="1"/>
    <col min="8200" max="8200" width="6.28515625" style="1" customWidth="1"/>
    <col min="8201" max="8205" width="16.7109375" style="1" customWidth="1"/>
    <col min="8206" max="8206" width="2.140625" style="1" customWidth="1"/>
    <col min="8207" max="8207" width="22" style="1" bestFit="1" customWidth="1"/>
    <col min="8208" max="8454" width="9.140625" style="1"/>
    <col min="8455" max="8455" width="2.28515625" style="1" customWidth="1"/>
    <col min="8456" max="8456" width="6.28515625" style="1" customWidth="1"/>
    <col min="8457" max="8461" width="16.7109375" style="1" customWidth="1"/>
    <col min="8462" max="8462" width="2.140625" style="1" customWidth="1"/>
    <col min="8463" max="8463" width="22" style="1" bestFit="1" customWidth="1"/>
    <col min="8464" max="8710" width="9.140625" style="1"/>
    <col min="8711" max="8711" width="2.28515625" style="1" customWidth="1"/>
    <col min="8712" max="8712" width="6.28515625" style="1" customWidth="1"/>
    <col min="8713" max="8717" width="16.7109375" style="1" customWidth="1"/>
    <col min="8718" max="8718" width="2.140625" style="1" customWidth="1"/>
    <col min="8719" max="8719" width="22" style="1" bestFit="1" customWidth="1"/>
    <col min="8720" max="8966" width="9.140625" style="1"/>
    <col min="8967" max="8967" width="2.28515625" style="1" customWidth="1"/>
    <col min="8968" max="8968" width="6.28515625" style="1" customWidth="1"/>
    <col min="8969" max="8973" width="16.7109375" style="1" customWidth="1"/>
    <col min="8974" max="8974" width="2.140625" style="1" customWidth="1"/>
    <col min="8975" max="8975" width="22" style="1" bestFit="1" customWidth="1"/>
    <col min="8976" max="9222" width="9.140625" style="1"/>
    <col min="9223" max="9223" width="2.28515625" style="1" customWidth="1"/>
    <col min="9224" max="9224" width="6.28515625" style="1" customWidth="1"/>
    <col min="9225" max="9229" width="16.7109375" style="1" customWidth="1"/>
    <col min="9230" max="9230" width="2.140625" style="1" customWidth="1"/>
    <col min="9231" max="9231" width="22" style="1" bestFit="1" customWidth="1"/>
    <col min="9232" max="9478" width="9.140625" style="1"/>
    <col min="9479" max="9479" width="2.28515625" style="1" customWidth="1"/>
    <col min="9480" max="9480" width="6.28515625" style="1" customWidth="1"/>
    <col min="9481" max="9485" width="16.7109375" style="1" customWidth="1"/>
    <col min="9486" max="9486" width="2.140625" style="1" customWidth="1"/>
    <col min="9487" max="9487" width="22" style="1" bestFit="1" customWidth="1"/>
    <col min="9488" max="9734" width="9.140625" style="1"/>
    <col min="9735" max="9735" width="2.28515625" style="1" customWidth="1"/>
    <col min="9736" max="9736" width="6.28515625" style="1" customWidth="1"/>
    <col min="9737" max="9741" width="16.7109375" style="1" customWidth="1"/>
    <col min="9742" max="9742" width="2.140625" style="1" customWidth="1"/>
    <col min="9743" max="9743" width="22" style="1" bestFit="1" customWidth="1"/>
    <col min="9744" max="9990" width="9.140625" style="1"/>
    <col min="9991" max="9991" width="2.28515625" style="1" customWidth="1"/>
    <col min="9992" max="9992" width="6.28515625" style="1" customWidth="1"/>
    <col min="9993" max="9997" width="16.7109375" style="1" customWidth="1"/>
    <col min="9998" max="9998" width="2.140625" style="1" customWidth="1"/>
    <col min="9999" max="9999" width="22" style="1" bestFit="1" customWidth="1"/>
    <col min="10000" max="10246" width="9.140625" style="1"/>
    <col min="10247" max="10247" width="2.28515625" style="1" customWidth="1"/>
    <col min="10248" max="10248" width="6.28515625" style="1" customWidth="1"/>
    <col min="10249" max="10253" width="16.7109375" style="1" customWidth="1"/>
    <col min="10254" max="10254" width="2.140625" style="1" customWidth="1"/>
    <col min="10255" max="10255" width="22" style="1" bestFit="1" customWidth="1"/>
    <col min="10256" max="10502" width="9.140625" style="1"/>
    <col min="10503" max="10503" width="2.28515625" style="1" customWidth="1"/>
    <col min="10504" max="10504" width="6.28515625" style="1" customWidth="1"/>
    <col min="10505" max="10509" width="16.7109375" style="1" customWidth="1"/>
    <col min="10510" max="10510" width="2.140625" style="1" customWidth="1"/>
    <col min="10511" max="10511" width="22" style="1" bestFit="1" customWidth="1"/>
    <col min="10512" max="10758" width="9.140625" style="1"/>
    <col min="10759" max="10759" width="2.28515625" style="1" customWidth="1"/>
    <col min="10760" max="10760" width="6.28515625" style="1" customWidth="1"/>
    <col min="10761" max="10765" width="16.7109375" style="1" customWidth="1"/>
    <col min="10766" max="10766" width="2.140625" style="1" customWidth="1"/>
    <col min="10767" max="10767" width="22" style="1" bestFit="1" customWidth="1"/>
    <col min="10768" max="11014" width="9.140625" style="1"/>
    <col min="11015" max="11015" width="2.28515625" style="1" customWidth="1"/>
    <col min="11016" max="11016" width="6.28515625" style="1" customWidth="1"/>
    <col min="11017" max="11021" width="16.7109375" style="1" customWidth="1"/>
    <col min="11022" max="11022" width="2.140625" style="1" customWidth="1"/>
    <col min="11023" max="11023" width="22" style="1" bestFit="1" customWidth="1"/>
    <col min="11024" max="11270" width="9.140625" style="1"/>
    <col min="11271" max="11271" width="2.28515625" style="1" customWidth="1"/>
    <col min="11272" max="11272" width="6.28515625" style="1" customWidth="1"/>
    <col min="11273" max="11277" width="16.7109375" style="1" customWidth="1"/>
    <col min="11278" max="11278" width="2.140625" style="1" customWidth="1"/>
    <col min="11279" max="11279" width="22" style="1" bestFit="1" customWidth="1"/>
    <col min="11280" max="11526" width="9.140625" style="1"/>
    <col min="11527" max="11527" width="2.28515625" style="1" customWidth="1"/>
    <col min="11528" max="11528" width="6.28515625" style="1" customWidth="1"/>
    <col min="11529" max="11533" width="16.7109375" style="1" customWidth="1"/>
    <col min="11534" max="11534" width="2.140625" style="1" customWidth="1"/>
    <col min="11535" max="11535" width="22" style="1" bestFit="1" customWidth="1"/>
    <col min="11536" max="11782" width="9.140625" style="1"/>
    <col min="11783" max="11783" width="2.28515625" style="1" customWidth="1"/>
    <col min="11784" max="11784" width="6.28515625" style="1" customWidth="1"/>
    <col min="11785" max="11789" width="16.7109375" style="1" customWidth="1"/>
    <col min="11790" max="11790" width="2.140625" style="1" customWidth="1"/>
    <col min="11791" max="11791" width="22" style="1" bestFit="1" customWidth="1"/>
    <col min="11792" max="12038" width="9.140625" style="1"/>
    <col min="12039" max="12039" width="2.28515625" style="1" customWidth="1"/>
    <col min="12040" max="12040" width="6.28515625" style="1" customWidth="1"/>
    <col min="12041" max="12045" width="16.7109375" style="1" customWidth="1"/>
    <col min="12046" max="12046" width="2.140625" style="1" customWidth="1"/>
    <col min="12047" max="12047" width="22" style="1" bestFit="1" customWidth="1"/>
    <col min="12048" max="12294" width="9.140625" style="1"/>
    <col min="12295" max="12295" width="2.28515625" style="1" customWidth="1"/>
    <col min="12296" max="12296" width="6.28515625" style="1" customWidth="1"/>
    <col min="12297" max="12301" width="16.7109375" style="1" customWidth="1"/>
    <col min="12302" max="12302" width="2.140625" style="1" customWidth="1"/>
    <col min="12303" max="12303" width="22" style="1" bestFit="1" customWidth="1"/>
    <col min="12304" max="12550" width="9.140625" style="1"/>
    <col min="12551" max="12551" width="2.28515625" style="1" customWidth="1"/>
    <col min="12552" max="12552" width="6.28515625" style="1" customWidth="1"/>
    <col min="12553" max="12557" width="16.7109375" style="1" customWidth="1"/>
    <col min="12558" max="12558" width="2.140625" style="1" customWidth="1"/>
    <col min="12559" max="12559" width="22" style="1" bestFit="1" customWidth="1"/>
    <col min="12560" max="12806" width="9.140625" style="1"/>
    <col min="12807" max="12807" width="2.28515625" style="1" customWidth="1"/>
    <col min="12808" max="12808" width="6.28515625" style="1" customWidth="1"/>
    <col min="12809" max="12813" width="16.7109375" style="1" customWidth="1"/>
    <col min="12814" max="12814" width="2.140625" style="1" customWidth="1"/>
    <col min="12815" max="12815" width="22" style="1" bestFit="1" customWidth="1"/>
    <col min="12816" max="13062" width="9.140625" style="1"/>
    <col min="13063" max="13063" width="2.28515625" style="1" customWidth="1"/>
    <col min="13064" max="13064" width="6.28515625" style="1" customWidth="1"/>
    <col min="13065" max="13069" width="16.7109375" style="1" customWidth="1"/>
    <col min="13070" max="13070" width="2.140625" style="1" customWidth="1"/>
    <col min="13071" max="13071" width="22" style="1" bestFit="1" customWidth="1"/>
    <col min="13072" max="13318" width="9.140625" style="1"/>
    <col min="13319" max="13319" width="2.28515625" style="1" customWidth="1"/>
    <col min="13320" max="13320" width="6.28515625" style="1" customWidth="1"/>
    <col min="13321" max="13325" width="16.7109375" style="1" customWidth="1"/>
    <col min="13326" max="13326" width="2.140625" style="1" customWidth="1"/>
    <col min="13327" max="13327" width="22" style="1" bestFit="1" customWidth="1"/>
    <col min="13328" max="13574" width="9.140625" style="1"/>
    <col min="13575" max="13575" width="2.28515625" style="1" customWidth="1"/>
    <col min="13576" max="13576" width="6.28515625" style="1" customWidth="1"/>
    <col min="13577" max="13581" width="16.7109375" style="1" customWidth="1"/>
    <col min="13582" max="13582" width="2.140625" style="1" customWidth="1"/>
    <col min="13583" max="13583" width="22" style="1" bestFit="1" customWidth="1"/>
    <col min="13584" max="13830" width="9.140625" style="1"/>
    <col min="13831" max="13831" width="2.28515625" style="1" customWidth="1"/>
    <col min="13832" max="13832" width="6.28515625" style="1" customWidth="1"/>
    <col min="13833" max="13837" width="16.7109375" style="1" customWidth="1"/>
    <col min="13838" max="13838" width="2.140625" style="1" customWidth="1"/>
    <col min="13839" max="13839" width="22" style="1" bestFit="1" customWidth="1"/>
    <col min="13840" max="14086" width="9.140625" style="1"/>
    <col min="14087" max="14087" width="2.28515625" style="1" customWidth="1"/>
    <col min="14088" max="14088" width="6.28515625" style="1" customWidth="1"/>
    <col min="14089" max="14093" width="16.7109375" style="1" customWidth="1"/>
    <col min="14094" max="14094" width="2.140625" style="1" customWidth="1"/>
    <col min="14095" max="14095" width="22" style="1" bestFit="1" customWidth="1"/>
    <col min="14096" max="14342" width="9.140625" style="1"/>
    <col min="14343" max="14343" width="2.28515625" style="1" customWidth="1"/>
    <col min="14344" max="14344" width="6.28515625" style="1" customWidth="1"/>
    <col min="14345" max="14349" width="16.7109375" style="1" customWidth="1"/>
    <col min="14350" max="14350" width="2.140625" style="1" customWidth="1"/>
    <col min="14351" max="14351" width="22" style="1" bestFit="1" customWidth="1"/>
    <col min="14352" max="14598" width="9.140625" style="1"/>
    <col min="14599" max="14599" width="2.28515625" style="1" customWidth="1"/>
    <col min="14600" max="14600" width="6.28515625" style="1" customWidth="1"/>
    <col min="14601" max="14605" width="16.7109375" style="1" customWidth="1"/>
    <col min="14606" max="14606" width="2.140625" style="1" customWidth="1"/>
    <col min="14607" max="14607" width="22" style="1" bestFit="1" customWidth="1"/>
    <col min="14608" max="14854" width="9.140625" style="1"/>
    <col min="14855" max="14855" width="2.28515625" style="1" customWidth="1"/>
    <col min="14856" max="14856" width="6.28515625" style="1" customWidth="1"/>
    <col min="14857" max="14861" width="16.7109375" style="1" customWidth="1"/>
    <col min="14862" max="14862" width="2.140625" style="1" customWidth="1"/>
    <col min="14863" max="14863" width="22" style="1" bestFit="1" customWidth="1"/>
    <col min="14864" max="15110" width="9.140625" style="1"/>
    <col min="15111" max="15111" width="2.28515625" style="1" customWidth="1"/>
    <col min="15112" max="15112" width="6.28515625" style="1" customWidth="1"/>
    <col min="15113" max="15117" width="16.7109375" style="1" customWidth="1"/>
    <col min="15118" max="15118" width="2.140625" style="1" customWidth="1"/>
    <col min="15119" max="15119" width="22" style="1" bestFit="1" customWidth="1"/>
    <col min="15120" max="15366" width="9.140625" style="1"/>
    <col min="15367" max="15367" width="2.28515625" style="1" customWidth="1"/>
    <col min="15368" max="15368" width="6.28515625" style="1" customWidth="1"/>
    <col min="15369" max="15373" width="16.7109375" style="1" customWidth="1"/>
    <col min="15374" max="15374" width="2.140625" style="1" customWidth="1"/>
    <col min="15375" max="15375" width="22" style="1" bestFit="1" customWidth="1"/>
    <col min="15376" max="15622" width="9.140625" style="1"/>
    <col min="15623" max="15623" width="2.28515625" style="1" customWidth="1"/>
    <col min="15624" max="15624" width="6.28515625" style="1" customWidth="1"/>
    <col min="15625" max="15629" width="16.7109375" style="1" customWidth="1"/>
    <col min="15630" max="15630" width="2.140625" style="1" customWidth="1"/>
    <col min="15631" max="15631" width="22" style="1" bestFit="1" customWidth="1"/>
    <col min="15632" max="15878" width="9.140625" style="1"/>
    <col min="15879" max="15879" width="2.28515625" style="1" customWidth="1"/>
    <col min="15880" max="15880" width="6.28515625" style="1" customWidth="1"/>
    <col min="15881" max="15885" width="16.7109375" style="1" customWidth="1"/>
    <col min="15886" max="15886" width="2.140625" style="1" customWidth="1"/>
    <col min="15887" max="15887" width="22" style="1" bestFit="1" customWidth="1"/>
    <col min="15888" max="16134" width="9.140625" style="1"/>
    <col min="16135" max="16135" width="2.28515625" style="1" customWidth="1"/>
    <col min="16136" max="16136" width="6.28515625" style="1" customWidth="1"/>
    <col min="16137" max="16141" width="16.7109375" style="1" customWidth="1"/>
    <col min="16142" max="16142" width="2.140625" style="1" customWidth="1"/>
    <col min="16143" max="16143" width="22" style="1" bestFit="1" customWidth="1"/>
    <col min="16144" max="16384" width="9.140625" style="1"/>
  </cols>
  <sheetData>
    <row r="1" spans="1:26" s="23" customFormat="1" ht="17.25" customHeight="1">
      <c r="A1" s="194" t="s">
        <v>246</v>
      </c>
      <c r="B1" s="194"/>
      <c r="C1" s="194"/>
      <c r="D1" s="194"/>
      <c r="E1" s="194"/>
      <c r="F1" s="194"/>
      <c r="G1" s="194"/>
      <c r="H1" s="194"/>
      <c r="I1" s="194"/>
      <c r="J1" s="194"/>
      <c r="K1" s="194"/>
      <c r="L1" s="194"/>
      <c r="M1" s="194"/>
      <c r="N1" s="194"/>
      <c r="O1" s="194"/>
      <c r="P1" s="194"/>
      <c r="Q1" s="194"/>
      <c r="R1" s="194"/>
      <c r="S1" s="21"/>
      <c r="T1" s="21"/>
      <c r="U1" s="21"/>
      <c r="V1" s="21"/>
      <c r="W1" s="22"/>
      <c r="X1" s="22"/>
      <c r="Y1" s="22"/>
      <c r="Z1" s="22"/>
    </row>
    <row r="2" spans="1:26" s="23" customFormat="1" ht="3" customHeight="1">
      <c r="A2" s="24"/>
      <c r="B2" s="24"/>
      <c r="C2" s="24"/>
      <c r="D2" s="24"/>
      <c r="E2" s="24"/>
      <c r="F2" s="24"/>
      <c r="G2" s="24"/>
      <c r="H2" s="24"/>
      <c r="I2" s="24"/>
      <c r="J2" s="24"/>
      <c r="K2" s="24"/>
      <c r="L2" s="24"/>
      <c r="M2" s="24"/>
      <c r="N2" s="24"/>
      <c r="O2" s="24"/>
      <c r="P2" s="24"/>
      <c r="Q2" s="24"/>
      <c r="R2" s="24"/>
      <c r="S2" s="21"/>
      <c r="T2" s="21"/>
      <c r="U2" s="21"/>
      <c r="V2" s="21"/>
      <c r="W2" s="22"/>
      <c r="X2" s="22"/>
      <c r="Y2" s="22"/>
      <c r="Z2" s="22"/>
    </row>
    <row r="3" spans="1:26" ht="4.5" customHeight="1"/>
    <row r="4" spans="1:26" ht="14.25" customHeight="1">
      <c r="E4" s="195" t="s">
        <v>124</v>
      </c>
      <c r="F4" s="196"/>
      <c r="G4" s="120">
        <f>'Medical, Dental Estimator'!H19</f>
        <v>0.85</v>
      </c>
      <c r="H4" s="122" t="s">
        <v>221</v>
      </c>
      <c r="I4" s="121"/>
      <c r="J4" s="123"/>
      <c r="K4" s="124"/>
      <c r="L4" s="125"/>
      <c r="M4" s="125"/>
      <c r="N4" s="125"/>
      <c r="O4" s="125"/>
      <c r="Q4" s="2"/>
      <c r="T4" s="2"/>
      <c r="U4" s="2"/>
      <c r="V4" s="2"/>
    </row>
    <row r="5" spans="1:26" ht="6.75" customHeight="1">
      <c r="B5" s="26"/>
      <c r="C5" s="25"/>
      <c r="D5" s="25"/>
      <c r="E5" s="25"/>
      <c r="F5" s="11"/>
      <c r="G5" s="11"/>
      <c r="H5" s="11"/>
      <c r="I5" s="11"/>
      <c r="J5" s="11"/>
      <c r="K5" s="2"/>
      <c r="L5" s="2"/>
      <c r="M5" s="2"/>
      <c r="N5" s="2"/>
      <c r="O5" s="2"/>
      <c r="P5" s="2"/>
      <c r="Q5" s="2"/>
      <c r="R5" s="2"/>
      <c r="S5" s="2"/>
      <c r="T5" s="2"/>
      <c r="U5" s="2"/>
      <c r="V5" s="2"/>
    </row>
    <row r="6" spans="1:26" ht="84" customHeight="1" thickBot="1">
      <c r="A6" s="27"/>
      <c r="B6" s="198" t="s">
        <v>239</v>
      </c>
      <c r="C6" s="199"/>
      <c r="D6" s="197" t="s">
        <v>235</v>
      </c>
      <c r="E6" s="199"/>
      <c r="F6" s="197" t="s">
        <v>233</v>
      </c>
      <c r="G6" s="199"/>
      <c r="H6" s="197" t="s">
        <v>243</v>
      </c>
      <c r="I6" s="199"/>
      <c r="J6" s="128" t="s">
        <v>244</v>
      </c>
      <c r="K6" s="197" t="s">
        <v>240</v>
      </c>
      <c r="L6" s="200"/>
      <c r="M6" s="197" t="s">
        <v>241</v>
      </c>
      <c r="N6" s="200"/>
      <c r="O6" s="197" t="s">
        <v>242</v>
      </c>
      <c r="P6" s="199"/>
      <c r="Q6" s="197" t="s">
        <v>234</v>
      </c>
      <c r="R6" s="198"/>
    </row>
    <row r="7" spans="1:26" ht="38.25" customHeight="1" thickTop="1">
      <c r="B7" s="100" t="s">
        <v>98</v>
      </c>
      <c r="C7" s="44" t="s">
        <v>220</v>
      </c>
      <c r="D7" s="101" t="s">
        <v>98</v>
      </c>
      <c r="E7" s="44" t="s">
        <v>220</v>
      </c>
      <c r="F7" s="101" t="s">
        <v>98</v>
      </c>
      <c r="G7" s="44" t="s">
        <v>220</v>
      </c>
      <c r="H7" s="101" t="s">
        <v>98</v>
      </c>
      <c r="I7" s="44" t="s">
        <v>220</v>
      </c>
      <c r="J7" s="102" t="s">
        <v>98</v>
      </c>
      <c r="K7" s="101" t="s">
        <v>98</v>
      </c>
      <c r="L7" s="44" t="s">
        <v>220</v>
      </c>
      <c r="M7" s="101" t="s">
        <v>98</v>
      </c>
      <c r="N7" s="44" t="s">
        <v>220</v>
      </c>
      <c r="O7" s="101" t="s">
        <v>98</v>
      </c>
      <c r="P7" s="44" t="s">
        <v>220</v>
      </c>
      <c r="Q7" s="101" t="s">
        <v>98</v>
      </c>
      <c r="R7" s="126" t="s">
        <v>220</v>
      </c>
    </row>
    <row r="8" spans="1:26" ht="12" customHeight="1">
      <c r="A8" s="29"/>
      <c r="B8" s="30"/>
      <c r="C8" s="31"/>
      <c r="D8" s="30"/>
      <c r="E8" s="31"/>
      <c r="F8" s="30"/>
      <c r="G8" s="31"/>
      <c r="H8" s="30"/>
      <c r="I8" s="31"/>
      <c r="J8" s="32"/>
      <c r="K8" s="33"/>
      <c r="L8" s="31"/>
      <c r="M8" s="33"/>
      <c r="N8" s="31"/>
      <c r="O8" s="33"/>
      <c r="P8" s="31"/>
      <c r="Q8" s="33"/>
      <c r="R8" s="31"/>
    </row>
    <row r="9" spans="1:26" s="6" customFormat="1" ht="12" customHeight="1">
      <c r="A9" s="34" t="s">
        <v>222</v>
      </c>
      <c r="B9" s="103" t="str">
        <f>IF(B10=" ","$0.00",B10)</f>
        <v>$0.00</v>
      </c>
      <c r="C9" s="104"/>
      <c r="D9" s="103">
        <f>IF(D10=" ","$0.00",D10)</f>
        <v>316.59999999999997</v>
      </c>
      <c r="E9" s="104"/>
      <c r="F9" s="103">
        <f>IF(F10=" ","$0.00",F10)</f>
        <v>398.34000000000003</v>
      </c>
      <c r="G9" s="104"/>
      <c r="H9" s="103">
        <f>IF(H10=" ","$0.00",H10)</f>
        <v>554.6</v>
      </c>
      <c r="I9" s="104"/>
      <c r="J9" s="105">
        <f>IF(J10=" ","$0.00",J10)</f>
        <v>413.81</v>
      </c>
      <c r="K9" s="192" t="s">
        <v>43</v>
      </c>
      <c r="L9" s="193"/>
      <c r="M9" s="192" t="s">
        <v>43</v>
      </c>
      <c r="N9" s="193"/>
      <c r="O9" s="192" t="s">
        <v>43</v>
      </c>
      <c r="P9" s="193"/>
      <c r="Q9" s="192" t="s">
        <v>43</v>
      </c>
      <c r="R9" s="193"/>
      <c r="S9" s="35"/>
      <c r="T9" s="35"/>
      <c r="U9" s="35"/>
      <c r="V9" s="35"/>
      <c r="W9" s="7"/>
      <c r="X9" s="7"/>
      <c r="Y9" s="7"/>
      <c r="Z9" s="7"/>
    </row>
    <row r="10" spans="1:26" s="7" customFormat="1" ht="12" customHeight="1">
      <c r="A10" s="36" t="s">
        <v>88</v>
      </c>
      <c r="B10" s="106" t="str">
        <f>IF(H93-(G4*J93)&gt;0,H93-(ROUND(G4*J93,2))," ")</f>
        <v xml:space="preserve"> </v>
      </c>
      <c r="C10" s="107"/>
      <c r="D10" s="106">
        <f>IF(H126-(G4*J126)&gt;0,H126-(ROUND(G4*J126,2))," ")</f>
        <v>316.59999999999997</v>
      </c>
      <c r="E10" s="107"/>
      <c r="F10" s="106">
        <f>IF(H104-(G4*J104)&gt;0,H104-(ROUND(G4*J104,2))," ")</f>
        <v>398.34000000000003</v>
      </c>
      <c r="G10" s="107"/>
      <c r="H10" s="106">
        <f>IF(H137-(G4*J137)&gt;0,H137-(ROUND(G4*J137,2))," ")</f>
        <v>554.6</v>
      </c>
      <c r="I10" s="107"/>
      <c r="J10" s="108">
        <f>IF(H60-(G4*J60)&gt;0,H60-(ROUND(G4*J60,2))," ")</f>
        <v>413.81</v>
      </c>
      <c r="K10" s="109"/>
      <c r="L10" s="110"/>
      <c r="M10" s="109"/>
      <c r="N10" s="110"/>
      <c r="O10" s="109"/>
      <c r="P10" s="110"/>
      <c r="Q10" s="109"/>
      <c r="R10" s="110"/>
    </row>
    <row r="11" spans="1:26" s="8" customFormat="1" ht="12" customHeight="1">
      <c r="A11" s="34" t="s">
        <v>223</v>
      </c>
      <c r="B11" s="103" t="str">
        <f>IF(B12=" ","$0.00",B12)</f>
        <v>$0.00</v>
      </c>
      <c r="C11" s="104"/>
      <c r="D11" s="103">
        <f>IF(D12=" ","$0.00",D12)</f>
        <v>569.86999999999989</v>
      </c>
      <c r="E11" s="104"/>
      <c r="F11" s="103">
        <f>IF(F12=" ","$0.00",F12)</f>
        <v>717.02000000000021</v>
      </c>
      <c r="G11" s="104"/>
      <c r="H11" s="103">
        <f>IF(H12=" ","$0.00",H12)</f>
        <v>998.2800000000002</v>
      </c>
      <c r="I11" s="104"/>
      <c r="J11" s="105">
        <f>IF(J12=" ","$0.00",J12)</f>
        <v>744.86999999999989</v>
      </c>
      <c r="K11" s="192" t="s">
        <v>43</v>
      </c>
      <c r="L11" s="193"/>
      <c r="M11" s="192" t="s">
        <v>43</v>
      </c>
      <c r="N11" s="193"/>
      <c r="O11" s="192" t="s">
        <v>43</v>
      </c>
      <c r="P11" s="193"/>
      <c r="Q11" s="192" t="s">
        <v>43</v>
      </c>
      <c r="R11" s="193"/>
      <c r="S11" s="20"/>
      <c r="T11" s="20"/>
      <c r="U11" s="20"/>
      <c r="V11" s="20"/>
      <c r="W11" s="9"/>
      <c r="X11" s="9"/>
      <c r="Y11" s="9"/>
      <c r="Z11" s="9"/>
    </row>
    <row r="12" spans="1:26" s="9" customFormat="1" ht="12" customHeight="1">
      <c r="A12" s="36" t="s">
        <v>89</v>
      </c>
      <c r="B12" s="106" t="str">
        <f>IF(H94-(G4*J94)&gt;0,H94-(ROUND(G4*J94,2))," ")</f>
        <v xml:space="preserve"> </v>
      </c>
      <c r="C12" s="107"/>
      <c r="D12" s="106">
        <f>IF(H127-(G4*J127)&gt;0,H127-(ROUND(G4*J127,2))," ")</f>
        <v>569.86999999999989</v>
      </c>
      <c r="E12" s="107"/>
      <c r="F12" s="106">
        <f>IF(H105-(G4*J105)&gt;0,H105-(ROUND(G4*J105,2)), " ")</f>
        <v>717.02000000000021</v>
      </c>
      <c r="G12" s="107"/>
      <c r="H12" s="106">
        <f>IF(H138-(G4*J138)&gt;0,H138-(ROUND(G4*J138,2))," ")</f>
        <v>998.2800000000002</v>
      </c>
      <c r="I12" s="107"/>
      <c r="J12" s="108">
        <f>IF(H61-(G4*J61)&gt;0,H61-(ROUND(G4*J61,2))," ")</f>
        <v>744.86999999999989</v>
      </c>
      <c r="K12" s="109"/>
      <c r="L12" s="110"/>
      <c r="M12" s="109"/>
      <c r="N12" s="110"/>
      <c r="O12" s="109"/>
      <c r="P12" s="110"/>
      <c r="Q12" s="109"/>
      <c r="R12" s="110"/>
    </row>
    <row r="13" spans="1:26" s="8" customFormat="1" ht="12" customHeight="1">
      <c r="A13" s="34" t="s">
        <v>224</v>
      </c>
      <c r="B13" s="103" t="str">
        <f>IF(B14=" ","$0.00",B14)</f>
        <v>$0.00</v>
      </c>
      <c r="C13" s="104"/>
      <c r="D13" s="103">
        <f>IF(D14=" ","$0.00",D14)</f>
        <v>712.38000000000011</v>
      </c>
      <c r="E13" s="104"/>
      <c r="F13" s="103">
        <f>IF(F14=" ","$0.00",F14)</f>
        <v>884.04</v>
      </c>
      <c r="G13" s="104"/>
      <c r="H13" s="103">
        <f>IF(H14=" ","$0.00",H14)</f>
        <v>1212.1699999999998</v>
      </c>
      <c r="I13" s="104"/>
      <c r="J13" s="105">
        <f>IF(J14=" ","$0.00",J14)</f>
        <v>916.53000000000009</v>
      </c>
      <c r="K13" s="192" t="s">
        <v>43</v>
      </c>
      <c r="L13" s="193"/>
      <c r="M13" s="192" t="s">
        <v>43</v>
      </c>
      <c r="N13" s="193"/>
      <c r="O13" s="192" t="s">
        <v>43</v>
      </c>
      <c r="P13" s="193"/>
      <c r="Q13" s="192" t="s">
        <v>43</v>
      </c>
      <c r="R13" s="193"/>
      <c r="S13" s="20"/>
      <c r="T13" s="20"/>
      <c r="U13" s="20"/>
      <c r="V13" s="20"/>
      <c r="W13" s="9"/>
      <c r="X13" s="9"/>
      <c r="Y13" s="9"/>
      <c r="Z13" s="9"/>
    </row>
    <row r="14" spans="1:26" s="9" customFormat="1" ht="12" customHeight="1">
      <c r="A14" s="36" t="s">
        <v>90</v>
      </c>
      <c r="B14" s="106" t="str">
        <f>IF(H95-(G4*J95)&gt;0,H95-(ROUND(G4*J95,2))," ")</f>
        <v xml:space="preserve"> </v>
      </c>
      <c r="C14" s="107"/>
      <c r="D14" s="106">
        <f>IF(H128-(G4*J128)&gt;0,H128-(ROUND(G4*J128,2))," ")</f>
        <v>712.38000000000011</v>
      </c>
      <c r="E14" s="107"/>
      <c r="F14" s="106">
        <f>IF(H106-(G4*J106)&gt;0,H106-(ROUND(G4*J106,2))," ")</f>
        <v>884.04</v>
      </c>
      <c r="G14" s="107"/>
      <c r="H14" s="106">
        <f>IF(H139-(G4*J139)&gt;0,H139-(ROUND(G4*J139,2))," ")</f>
        <v>1212.1699999999998</v>
      </c>
      <c r="I14" s="107"/>
      <c r="J14" s="108">
        <f>IF(H62-(G4*J62)&gt;0,H62-(ROUND(G4*J62,2))," ")</f>
        <v>916.53000000000009</v>
      </c>
      <c r="K14" s="109"/>
      <c r="L14" s="110"/>
      <c r="M14" s="109"/>
      <c r="N14" s="110"/>
      <c r="O14" s="109"/>
      <c r="P14" s="110"/>
      <c r="Q14" s="109"/>
      <c r="R14" s="110"/>
    </row>
    <row r="15" spans="1:26" s="8" customFormat="1" ht="12" customHeight="1">
      <c r="A15" s="34" t="s">
        <v>225</v>
      </c>
      <c r="B15" s="103" t="str">
        <f>IF(B16=" ","$0.00",B16)</f>
        <v>$0.00</v>
      </c>
      <c r="C15" s="104"/>
      <c r="D15" s="103">
        <f>IF(D16=" ","$0.00",D16)</f>
        <v>965.64999999999986</v>
      </c>
      <c r="E15" s="104"/>
      <c r="F15" s="103">
        <f>IF(F16=" ","$0.00",F16)</f>
        <v>1202.7099999999998</v>
      </c>
      <c r="G15" s="104"/>
      <c r="H15" s="103">
        <f>IF(H16=" ","$0.00",H16)</f>
        <v>1655.85</v>
      </c>
      <c r="I15" s="104"/>
      <c r="J15" s="105">
        <f>IF(J16=" ","$0.00",J16)</f>
        <v>1247.5800000000002</v>
      </c>
      <c r="K15" s="192" t="s">
        <v>43</v>
      </c>
      <c r="L15" s="193"/>
      <c r="M15" s="192" t="s">
        <v>43</v>
      </c>
      <c r="N15" s="193"/>
      <c r="O15" s="192" t="s">
        <v>43</v>
      </c>
      <c r="P15" s="193"/>
      <c r="Q15" s="192" t="s">
        <v>43</v>
      </c>
      <c r="R15" s="193"/>
      <c r="S15" s="20"/>
      <c r="T15" s="20"/>
      <c r="U15" s="20"/>
      <c r="V15" s="20"/>
      <c r="W15" s="9"/>
      <c r="X15" s="9"/>
      <c r="Y15" s="9"/>
      <c r="Z15" s="9"/>
    </row>
    <row r="16" spans="1:26" s="9" customFormat="1" ht="12" customHeight="1">
      <c r="A16" s="36" t="s">
        <v>91</v>
      </c>
      <c r="B16" s="106" t="str">
        <f>IF(H96-(G4*J96)&gt;0,H96-(ROUND(G4*J96,2))," ")</f>
        <v xml:space="preserve"> </v>
      </c>
      <c r="C16" s="107"/>
      <c r="D16" s="106">
        <f>IF(H129-(G4*J129)&gt;0,H129-(ROUND(G4*J129,2))," ")</f>
        <v>965.64999999999986</v>
      </c>
      <c r="E16" s="107"/>
      <c r="F16" s="106">
        <f>IF(H107-(G4*J107)&gt;0,H107-(ROUND(G4*J107,2))," ")</f>
        <v>1202.7099999999998</v>
      </c>
      <c r="G16" s="107"/>
      <c r="H16" s="106">
        <f>IF(H140-(G4*J140)&gt;0,H140-(ROUND(G4*J140,2))," ")</f>
        <v>1655.85</v>
      </c>
      <c r="I16" s="107"/>
      <c r="J16" s="111">
        <f>IF(H63-(G4*J63)&gt;0,H63-(ROUND(G4*J63,2))," ")</f>
        <v>1247.5800000000002</v>
      </c>
      <c r="K16" s="109"/>
      <c r="L16" s="110"/>
      <c r="M16" s="109"/>
      <c r="N16" s="110"/>
      <c r="O16" s="109"/>
      <c r="P16" s="110"/>
      <c r="Q16" s="109"/>
      <c r="R16" s="110"/>
    </row>
    <row r="17" spans="1:22" ht="12" customHeight="1">
      <c r="A17" s="34" t="s">
        <v>226</v>
      </c>
      <c r="B17" s="192" t="s">
        <v>43</v>
      </c>
      <c r="C17" s="193"/>
      <c r="D17" s="103" t="str">
        <f>IF(D18=" ","$0.00",D18)</f>
        <v>$0.00</v>
      </c>
      <c r="E17" s="112">
        <f>IF(D17="$0.00",IF(ROUND(G4*J130,2)-H130&lt;B59,ROUND(G4*J130,2)-H130,B59)," ")</f>
        <v>67.039999999999964</v>
      </c>
      <c r="F17" s="192" t="s">
        <v>43</v>
      </c>
      <c r="G17" s="193"/>
      <c r="H17" s="192" t="s">
        <v>43</v>
      </c>
      <c r="I17" s="193"/>
      <c r="J17" s="114" t="s">
        <v>43</v>
      </c>
      <c r="K17" s="103">
        <f>IF(K18=" ","$0.00",K18)</f>
        <v>368.21</v>
      </c>
      <c r="L17" s="113" t="str">
        <f>IF(K17="$0.00",IF(ROUND(G4*J119,2)-H119&lt;B59,ROUND(G4*J119,2)-H119,B59)," ")</f>
        <v xml:space="preserve"> </v>
      </c>
      <c r="M17" s="103">
        <f>IF(M18=" ","$0.00",M18)</f>
        <v>145.72000000000003</v>
      </c>
      <c r="N17" s="113" t="str">
        <f>IF(M17="$0.00",IF(ROUND(G4*J75,2)-H75&lt;B59,ROUND(G4*J75,2)-H75,B59)," ")</f>
        <v xml:space="preserve"> </v>
      </c>
      <c r="O17" s="103" t="str">
        <f>IF(O18=" ","$0.00",O18)</f>
        <v>$0.00</v>
      </c>
      <c r="P17" s="112">
        <f>IF(O17="$0.00",IF(ROUND(G4*J86,2)-H86&lt;B59,ROUND(G4*J86,2)-H86,B59)," ")</f>
        <v>164.9</v>
      </c>
      <c r="Q17" s="103">
        <f>IF(Q18=" ","$0.00",Q18)</f>
        <v>34.620000000000005</v>
      </c>
      <c r="R17" s="112" t="str">
        <f>IF(Q17="$0.00",IF(ROUND(G4*J185,2)-H185&lt;B59,ROUND(G4*J185,2)-H185,B59)," ")</f>
        <v xml:space="preserve"> </v>
      </c>
    </row>
    <row r="18" spans="1:22" s="2" customFormat="1" ht="12" customHeight="1">
      <c r="A18" s="36" t="s">
        <v>92</v>
      </c>
      <c r="B18" s="109"/>
      <c r="C18" s="110"/>
      <c r="D18" s="106" t="str">
        <f>IF(H130-(G4*J130)&gt;0,H130-(ROUND(G4*J130,2))," ")</f>
        <v xml:space="preserve"> </v>
      </c>
      <c r="E18" s="107"/>
      <c r="F18" s="106"/>
      <c r="G18" s="107"/>
      <c r="H18" s="109"/>
      <c r="I18" s="110"/>
      <c r="J18" s="115"/>
      <c r="K18" s="106">
        <f>IF(H119-(G4*J119)&gt;0,H119-(ROUND(G4*J119,2))," ")</f>
        <v>368.21</v>
      </c>
      <c r="L18" s="107"/>
      <c r="M18" s="106">
        <f>IF(H75-(G4*J75)&gt;0,H75-(ROUND(G4*J75,2))," ")</f>
        <v>145.72000000000003</v>
      </c>
      <c r="N18" s="107"/>
      <c r="O18" s="116" t="str">
        <f>IF(H86-(G4*J86)&gt;0,H86-(ROUND(G4*J86,2))," ")</f>
        <v xml:space="preserve"> </v>
      </c>
      <c r="P18" s="117"/>
      <c r="Q18" s="116">
        <f>IF(H185-(G4*J185)&gt;0,H185-(ROUND(G4*J185,2))," ")</f>
        <v>34.620000000000005</v>
      </c>
      <c r="R18" s="117"/>
    </row>
    <row r="19" spans="1:22" ht="12" customHeight="1">
      <c r="A19" s="34" t="s">
        <v>227</v>
      </c>
      <c r="B19" s="192" t="s">
        <v>43</v>
      </c>
      <c r="C19" s="193"/>
      <c r="D19" s="103" t="str">
        <f>IF(D20=" ","$0.00",D20)</f>
        <v>$0.00</v>
      </c>
      <c r="E19" s="112">
        <f>IF(D19="$0.00",IF(ROUND(G4*J131,2)-H131&lt;B60,ROUND(G4*J131,2)-H131,B60)," ")</f>
        <v>134.06999999999994</v>
      </c>
      <c r="F19" s="192" t="s">
        <v>43</v>
      </c>
      <c r="G19" s="193"/>
      <c r="H19" s="192" t="s">
        <v>43</v>
      </c>
      <c r="I19" s="193"/>
      <c r="J19" s="114" t="s">
        <v>43</v>
      </c>
      <c r="K19" s="103">
        <f>IF(K20=" ","$0.00",K20)</f>
        <v>736.43</v>
      </c>
      <c r="L19" s="113" t="str">
        <f>IF(K19="$0.00",IF(ROUND(G4*J120,2)-H120&lt;B60,ROUND(G4*J120,2)-H120,B60)," ")</f>
        <v xml:space="preserve"> </v>
      </c>
      <c r="M19" s="103">
        <f>IF(M20=" ","$0.00",M20)</f>
        <v>291.45000000000005</v>
      </c>
      <c r="N19" s="113" t="str">
        <f>IF(M19="$0.00",IF(ROUND(G4*J76,2)-H76&lt;B60,ROUND(G4*J76,2)-H76,B60)," ")</f>
        <v xml:space="preserve"> </v>
      </c>
      <c r="O19" s="103" t="str">
        <f>IF(O20=" ","$0.00",O20)</f>
        <v>$0.00</v>
      </c>
      <c r="P19" s="112">
        <f>IF(O19="$0.00",IF(ROUND(G4*J87,2)-H87&lt;B60,ROUND(G4*J87,2)-H87,B60)," ")</f>
        <v>329.8</v>
      </c>
      <c r="Q19" s="103">
        <f>IF(Q20=" ","$0.00",Q20)</f>
        <v>69.25</v>
      </c>
      <c r="R19" s="112" t="str">
        <f>IF(Q19="$0.00",IF(ROUND(G4*J186,2)-H186&lt;B60,ROUND(G4*J186,2)-H186,B60)," ")</f>
        <v xml:space="preserve"> </v>
      </c>
    </row>
    <row r="20" spans="1:22" s="2" customFormat="1" ht="12" customHeight="1">
      <c r="A20" s="36" t="s">
        <v>93</v>
      </c>
      <c r="B20" s="109"/>
      <c r="C20" s="110"/>
      <c r="D20" s="106" t="str">
        <f>IF(H131-(G4*J131)&gt;0,H131-(ROUND(G4*J131,2))," ")</f>
        <v xml:space="preserve"> </v>
      </c>
      <c r="E20" s="107"/>
      <c r="F20" s="106"/>
      <c r="G20" s="107"/>
      <c r="H20" s="109"/>
      <c r="I20" s="110"/>
      <c r="J20" s="115"/>
      <c r="K20" s="106">
        <f>IF(H120-(G4*J120)&gt;0,H120-(ROUND(G4*J120,2))," ")</f>
        <v>736.43</v>
      </c>
      <c r="L20" s="107"/>
      <c r="M20" s="106">
        <f>IF(H76-(G4*J76)&gt;0,H76-(ROUND(G4*J76,2))," ")</f>
        <v>291.45000000000005</v>
      </c>
      <c r="N20" s="107"/>
      <c r="O20" s="116" t="str">
        <f>IF(H87-(G4*J87)&gt;0,H87-(ROUND(G4*J87,2))," ")</f>
        <v xml:space="preserve"> </v>
      </c>
      <c r="P20" s="117"/>
      <c r="Q20" s="116">
        <f>IF(H186-(G4*J186)&gt;0,H186-(ROUND(G4*J186,2))," ")</f>
        <v>69.25</v>
      </c>
      <c r="R20" s="117"/>
    </row>
    <row r="21" spans="1:22" ht="12" customHeight="1">
      <c r="A21" s="34" t="s">
        <v>228</v>
      </c>
      <c r="B21" s="103" t="str">
        <f>IF(B22=" ","$0.00",B22)</f>
        <v>$0.00</v>
      </c>
      <c r="C21" s="112">
        <f>IF(B21="$0.00",IF(ROUND(G4*J99,2)-H99&lt;B61,ROUND(G4*J99,2)-H99,B61)," ")</f>
        <v>40.290000000000077</v>
      </c>
      <c r="D21" s="103">
        <f>IF(D22=" ","$0.00",D22)</f>
        <v>186.24</v>
      </c>
      <c r="E21" s="112" t="str">
        <f>IF(D21="$0.00",IF(ROUND(G4*J132,2)-H132&lt;B61,ROUND(G4*J132,2)-H132,B61)," ")</f>
        <v xml:space="preserve"> </v>
      </c>
      <c r="F21" s="103">
        <f>IF(F22=" ","$0.00",F22)</f>
        <v>353.30000000000007</v>
      </c>
      <c r="G21" s="113" t="str">
        <f>IF(F21="$0.00",IF(ROUND(G4*J110,2)-H110&lt;B61,ROUND(G4*J110,2)-H110,B61)," ")</f>
        <v xml:space="preserve"> </v>
      </c>
      <c r="H21" s="103">
        <f>IF(H22=" ","$0.00",H22)</f>
        <v>589.41000000000008</v>
      </c>
      <c r="I21" s="113" t="str">
        <f>IF(H21="$0.00",IF(ROUND(G4*J143,2)-H143&gt;=0,ROUND(G4*J143,2)-H143," ")," ")</f>
        <v xml:space="preserve"> </v>
      </c>
      <c r="J21" s="114" t="s">
        <v>43</v>
      </c>
      <c r="K21" s="192" t="s">
        <v>43</v>
      </c>
      <c r="L21" s="193"/>
      <c r="M21" s="192" t="s">
        <v>43</v>
      </c>
      <c r="N21" s="193"/>
      <c r="O21" s="192" t="s">
        <v>43</v>
      </c>
      <c r="P21" s="193"/>
      <c r="Q21" s="192" t="s">
        <v>43</v>
      </c>
      <c r="R21" s="193"/>
    </row>
    <row r="22" spans="1:22" s="2" customFormat="1" ht="12" customHeight="1">
      <c r="A22" s="36" t="s">
        <v>94</v>
      </c>
      <c r="B22" s="106" t="str">
        <f>IF(H99-(G4*J99)&gt;0,H99-(ROUND(G4*J99,2))," ")</f>
        <v xml:space="preserve"> </v>
      </c>
      <c r="C22" s="107"/>
      <c r="D22" s="106">
        <f>IF(H132-(G4*J132)&gt;0,H132-(ROUND(G4*J132,2))," ")</f>
        <v>186.24</v>
      </c>
      <c r="E22" s="107"/>
      <c r="F22" s="106">
        <f>IF(H110-(G4*J110)&gt;0,H110-(ROUND(G4*J110,2))," ")</f>
        <v>353.30000000000007</v>
      </c>
      <c r="G22" s="107"/>
      <c r="H22" s="106">
        <f>IF(H143-(G4*J143)&gt;0,H143-(ROUND(G4*J143,2))," ")</f>
        <v>589.41000000000008</v>
      </c>
      <c r="I22" s="107"/>
      <c r="J22" s="115"/>
      <c r="K22" s="109"/>
      <c r="L22" s="110"/>
      <c r="M22" s="109"/>
      <c r="N22" s="110"/>
      <c r="O22" s="109"/>
      <c r="P22" s="110"/>
      <c r="Q22" s="109"/>
      <c r="R22" s="110"/>
    </row>
    <row r="23" spans="1:22" ht="12" customHeight="1">
      <c r="A23" s="34" t="s">
        <v>229</v>
      </c>
      <c r="B23" s="103" t="str">
        <f>IF(B24=" ","$0.00",B24)</f>
        <v>$0.00</v>
      </c>
      <c r="C23" s="112">
        <f>IF(B23="$0.00",IF(ROUND(G4*J100,2)-H100&lt;B62,ROUND(G4*J100,2)-H100,B62)," ")</f>
        <v>62.519999999999982</v>
      </c>
      <c r="D23" s="103">
        <f>IF(D24=" ","$0.00",D24)</f>
        <v>328.74000000000012</v>
      </c>
      <c r="E23" s="113" t="str">
        <f>IF(D23="$0.00",IF(ROUND(G4*J133,2)-H133&lt;B62,ROUND(G4*J133,2)-H133,B62)," ")</f>
        <v xml:space="preserve"> </v>
      </c>
      <c r="F23" s="103">
        <f>IF(F24=" ","$0.00",F24)</f>
        <v>520.31999999999994</v>
      </c>
      <c r="G23" s="113" t="str">
        <f>IF(F23="$0.00",IF(ROUND(G4*J111,2)-H111&lt;B62,ROUND(G4*J111,2)-H111,B62)," ")</f>
        <v xml:space="preserve"> </v>
      </c>
      <c r="H23" s="103">
        <f>IF(H24=" ","$0.00",H24)</f>
        <v>803.3</v>
      </c>
      <c r="I23" s="113" t="str">
        <f>IF(H24="$0.00",IF(ROUND(G4*J144,2)-H144&gt;=0,ROUND(G4*J144,2)-H144," ")," ")</f>
        <v xml:space="preserve"> </v>
      </c>
      <c r="J23" s="114" t="s">
        <v>43</v>
      </c>
      <c r="K23" s="192" t="s">
        <v>43</v>
      </c>
      <c r="L23" s="193"/>
      <c r="M23" s="192" t="s">
        <v>43</v>
      </c>
      <c r="N23" s="193"/>
      <c r="O23" s="192" t="s">
        <v>43</v>
      </c>
      <c r="P23" s="193"/>
      <c r="Q23" s="192" t="s">
        <v>43</v>
      </c>
      <c r="R23" s="193"/>
    </row>
    <row r="24" spans="1:22" s="2" customFormat="1" ht="12" customHeight="1">
      <c r="A24" s="36" t="s">
        <v>95</v>
      </c>
      <c r="B24" s="106" t="str">
        <f>IF(H100-(G4*J100)&gt;0,H100-(ROUND(G4*J100,2))," ")</f>
        <v xml:space="preserve"> </v>
      </c>
      <c r="C24" s="107"/>
      <c r="D24" s="106">
        <f>IF(H133-(G4*J133)&gt;0,H133-(ROUND(G4*J133,2))," ")</f>
        <v>328.74000000000012</v>
      </c>
      <c r="E24" s="107"/>
      <c r="F24" s="106">
        <f>IF(H111-(G4*J111)&gt;0,H111-(ROUND(G4*J111,2))," ")</f>
        <v>520.31999999999994</v>
      </c>
      <c r="G24" s="107"/>
      <c r="H24" s="106">
        <f>IF(H144-(G4*J144)&gt;0,H144-(ROUND(G4*J144,2))," ")</f>
        <v>803.3</v>
      </c>
      <c r="I24" s="107"/>
      <c r="J24" s="115"/>
      <c r="K24" s="109"/>
      <c r="L24" s="110"/>
      <c r="M24" s="109"/>
      <c r="N24" s="110"/>
      <c r="O24" s="109"/>
      <c r="P24" s="110"/>
      <c r="Q24" s="109"/>
      <c r="R24" s="110"/>
    </row>
    <row r="25" spans="1:22" ht="12" customHeight="1">
      <c r="A25" s="34" t="s">
        <v>230</v>
      </c>
      <c r="B25" s="103" t="str">
        <f>IF(B26=" ","$0.00",B26)</f>
        <v>$0.00</v>
      </c>
      <c r="C25" s="112">
        <f>IF(B25="$0.00",IF(ROUND(G4*J101,2)-H101&lt;B63,ROUND(G4*J101,2)-H101,B63)," ")</f>
        <v>164.9</v>
      </c>
      <c r="D25" s="103">
        <f>IF(D26=" ","$0.00",D26)</f>
        <v>582.01</v>
      </c>
      <c r="E25" s="113" t="str">
        <f>IF(D25="$0.00",IF(ROUND(G4*J134,2)-H134&lt;B63,ROUND(G4*J134,2)-H134,B63)," ")</f>
        <v xml:space="preserve"> </v>
      </c>
      <c r="F25" s="103">
        <f>IF(F26=" ","$0.00",F26)</f>
        <v>838.98999999999978</v>
      </c>
      <c r="G25" s="113" t="str">
        <f>IF(F25="$0.00",IF(ROUND(G4*J112,2)-H112&lt;B63,ROUND(G4*J112,2)-H112,B63)," ")</f>
        <v xml:space="preserve"> </v>
      </c>
      <c r="H25" s="103">
        <f>IF(H26=" ","$0.00",H26)</f>
        <v>1246.98</v>
      </c>
      <c r="I25" s="113" t="str">
        <f>IF(H26="$0.00",IF(ROUND(G4*J145,2)-H145&gt;=0,ROUND(G4*J145,2)-H145," ")," ")</f>
        <v xml:space="preserve"> </v>
      </c>
      <c r="J25" s="114" t="s">
        <v>43</v>
      </c>
      <c r="K25" s="192" t="s">
        <v>43</v>
      </c>
      <c r="L25" s="193"/>
      <c r="M25" s="192" t="s">
        <v>43</v>
      </c>
      <c r="N25" s="193"/>
      <c r="O25" s="192" t="s">
        <v>43</v>
      </c>
      <c r="P25" s="193"/>
      <c r="Q25" s="192" t="s">
        <v>43</v>
      </c>
      <c r="R25" s="193"/>
    </row>
    <row r="26" spans="1:22" s="2" customFormat="1" ht="12" customHeight="1">
      <c r="A26" s="36" t="s">
        <v>96</v>
      </c>
      <c r="B26" s="106" t="str">
        <f>IF(H101-(G4*J101)&gt;0,H101-(ROUND(G4*J101,2))," ")</f>
        <v xml:space="preserve"> </v>
      </c>
      <c r="C26" s="107"/>
      <c r="D26" s="106">
        <f>IF(H134-(G4*J134)&gt;0,H134-(ROUND(G4*J134,2))," ")</f>
        <v>582.01</v>
      </c>
      <c r="E26" s="107"/>
      <c r="F26" s="106">
        <f>IF(H112-(G4*J112)&gt;0,H112-(ROUND(G4*J112,2))," ")</f>
        <v>838.98999999999978</v>
      </c>
      <c r="G26" s="107"/>
      <c r="H26" s="106">
        <f>IF(H145-(G4*J145)&gt;0,H145-(ROUND(G4*J145,2))," ")</f>
        <v>1246.98</v>
      </c>
      <c r="I26" s="107"/>
      <c r="J26" s="115"/>
      <c r="K26" s="106"/>
      <c r="L26" s="107"/>
      <c r="M26" s="106"/>
      <c r="N26" s="107"/>
      <c r="O26" s="118"/>
      <c r="P26" s="119"/>
      <c r="Q26" s="118"/>
      <c r="R26" s="119"/>
    </row>
    <row r="27" spans="1:22" ht="12" customHeight="1">
      <c r="A27" s="34" t="s">
        <v>231</v>
      </c>
      <c r="B27" s="192" t="s">
        <v>43</v>
      </c>
      <c r="C27" s="193"/>
      <c r="D27" s="103" t="str">
        <f>IF(D28=" ","$0.00",D28)</f>
        <v>$0.00</v>
      </c>
      <c r="E27" s="112">
        <f>IF(D27="$0.00",IF(ROUND(G4*J135,2)-H135&lt;B64,ROUND(G4*J135,2)-H135,B64)," ")</f>
        <v>201.11</v>
      </c>
      <c r="F27" s="192" t="s">
        <v>43</v>
      </c>
      <c r="G27" s="193"/>
      <c r="H27" s="192" t="s">
        <v>43</v>
      </c>
      <c r="I27" s="193"/>
      <c r="J27" s="114" t="s">
        <v>43</v>
      </c>
      <c r="K27" s="103">
        <f>IF(K28=" ","$0.00",K28)</f>
        <v>1104.6400000000001</v>
      </c>
      <c r="L27" s="113" t="str">
        <f>IF(K27="$0.00",IF(ROUND(G4*J124,2)-H124&lt;B64,ROUND(G4*J124,2)-H124,B64)," ")</f>
        <v xml:space="preserve"> </v>
      </c>
      <c r="M27" s="103">
        <f>IF(M28=" ","$0.00",M28)</f>
        <v>437.17000000000007</v>
      </c>
      <c r="N27" s="113" t="str">
        <f>IF(M27="$0.00",IF(ROUND(G4*J80,2)-H80&lt;B64,ROUND(G4*J80,2)-H80,B64)," ")</f>
        <v xml:space="preserve"> </v>
      </c>
      <c r="O27" s="103" t="str">
        <f>IF(O28=" ","$0.00",O28)</f>
        <v>$0.00</v>
      </c>
      <c r="P27" s="112">
        <f>IF(O27="$0.00",IF(ROUND(G4*J91,2)-H91&lt;B64,ROUND(G4*J91,2)-H91,B64)," ")</f>
        <v>494.70000000000005</v>
      </c>
      <c r="Q27" s="103">
        <f>IF(Q28=" ","$0.00",Q28)</f>
        <v>103.87000000000012</v>
      </c>
      <c r="R27" s="112" t="str">
        <f>IF(Q27="$0.00",IF(ROUND(G4*J190,2)-H190&lt;B64,ROUND(G4*J190,2)-H190,B64)," ")</f>
        <v xml:space="preserve"> </v>
      </c>
    </row>
    <row r="28" spans="1:22" s="2" customFormat="1" ht="12" customHeight="1">
      <c r="A28" s="36" t="s">
        <v>93</v>
      </c>
      <c r="B28" s="109"/>
      <c r="C28" s="110"/>
      <c r="D28" s="106" t="str">
        <f>IF(H135-(G4*J135)&gt;0,H135-(ROUND(G4*J135,2))," ")</f>
        <v xml:space="preserve"> </v>
      </c>
      <c r="E28" s="107"/>
      <c r="F28" s="106"/>
      <c r="G28" s="107"/>
      <c r="H28" s="109"/>
      <c r="I28" s="110"/>
      <c r="J28" s="115"/>
      <c r="K28" s="106">
        <f>IF(H124-(G4*J124)&gt;0,H124-(ROUND(G4*J124,2))," ")</f>
        <v>1104.6400000000001</v>
      </c>
      <c r="L28" s="107"/>
      <c r="M28" s="106">
        <f>IF(H80-(G4*J80)&gt;0,H80-(ROUND(G4*J80,2))," ")</f>
        <v>437.17000000000007</v>
      </c>
      <c r="N28" s="107"/>
      <c r="O28" s="116" t="str">
        <f>IF(H91-(G4*J91)&gt;0,H91-(ROUND(G4*J91,2))," ")</f>
        <v xml:space="preserve"> </v>
      </c>
      <c r="P28" s="117"/>
      <c r="Q28" s="116">
        <f>IF(H190-(G4*J190)&gt;0,H190-(ROUND(G4*J190,2))," ")</f>
        <v>103.87000000000012</v>
      </c>
      <c r="R28" s="117"/>
    </row>
    <row r="29" spans="1:22" ht="12" customHeight="1">
      <c r="A29" s="34" t="s">
        <v>232</v>
      </c>
      <c r="B29" s="103">
        <f>IF(B30=" ","$0.00",B30)</f>
        <v>105.43999999999983</v>
      </c>
      <c r="C29" s="112" t="str">
        <f>IF(B29="$0.00",IF(ROUND(G4*J103,2)-H103&lt;B65,ROUND(G4*J103,2)-H103,B65)," ")</f>
        <v xml:space="preserve"> </v>
      </c>
      <c r="D29" s="103">
        <f>IF(D30=" ","$0.00",D30)</f>
        <v>119.20000000000005</v>
      </c>
      <c r="E29" s="112" t="str">
        <f>IF(D29="$0.00",IF(ROUND(G4*J136,2)-H136&lt;B65,ROUND(G4*J136,2)-H136,B65)," ")</f>
        <v xml:space="preserve"> </v>
      </c>
      <c r="F29" s="103">
        <f>IF(F30=" ","$0.00",F30)</f>
        <v>387.91999999999985</v>
      </c>
      <c r="G29" s="127" t="str">
        <f>IF(F29="$0.00",IF(ROUND(G4*J114,2)-H114&lt;B65,ROUND(G4*J114,2)-H114,B65)," ")</f>
        <v xml:space="preserve"> </v>
      </c>
      <c r="H29" s="103">
        <f>IF(H30=" ","$0.00",H30)</f>
        <v>735.13000000000011</v>
      </c>
      <c r="I29" s="113" t="str">
        <f>IF(H30="$0.00",IF(ROUND(G4*J147,2)-H147&gt;=0,ROUND(G4*J147,2)-H147," ")," ")</f>
        <v xml:space="preserve"> </v>
      </c>
      <c r="J29" s="114" t="s">
        <v>43</v>
      </c>
      <c r="K29" s="192" t="s">
        <v>43</v>
      </c>
      <c r="L29" s="193"/>
      <c r="M29" s="192" t="s">
        <v>43</v>
      </c>
      <c r="N29" s="193"/>
      <c r="O29" s="192" t="s">
        <v>43</v>
      </c>
      <c r="P29" s="193"/>
      <c r="Q29" s="192" t="s">
        <v>43</v>
      </c>
      <c r="R29" s="193"/>
    </row>
    <row r="30" spans="1:22" s="42" customFormat="1" ht="5.25" customHeight="1">
      <c r="A30" s="81" t="s">
        <v>97</v>
      </c>
      <c r="B30" s="82">
        <f>IF(H103-(G4*J103)&gt;0,H103-(ROUND(G4*J103,2))," ")</f>
        <v>105.43999999999983</v>
      </c>
      <c r="C30" s="82"/>
      <c r="D30" s="82">
        <f>IF(H136-(G4*J136)&gt;0,H136-(ROUND(G4*J136,2))," ")</f>
        <v>119.20000000000005</v>
      </c>
      <c r="E30" s="82"/>
      <c r="F30" s="82">
        <f>IF(H114-(G4*J114)&gt;0,H114-(ROUND(G4*J114,2))," ")</f>
        <v>387.91999999999985</v>
      </c>
      <c r="G30" s="82"/>
      <c r="H30" s="82">
        <f>IF(H147-(G4*J147)&gt;0,H147-(ROUND(G4*J147,2))," ")</f>
        <v>735.13000000000011</v>
      </c>
      <c r="I30" s="82"/>
      <c r="J30" s="82"/>
      <c r="K30" s="83"/>
      <c r="L30" s="83"/>
      <c r="M30" s="83"/>
      <c r="N30" s="83"/>
      <c r="O30" s="83"/>
      <c r="P30" s="83"/>
      <c r="Q30" s="83"/>
      <c r="R30" s="83"/>
    </row>
    <row r="31" spans="1:22" s="42" customFormat="1" ht="14.1" customHeight="1">
      <c r="A31" s="37" t="s">
        <v>17</v>
      </c>
      <c r="B31" s="38" t="s">
        <v>99</v>
      </c>
      <c r="C31" s="38"/>
      <c r="D31" s="38"/>
      <c r="E31" s="38"/>
      <c r="F31" s="39"/>
      <c r="G31" s="39"/>
      <c r="H31" s="38" t="s">
        <v>100</v>
      </c>
      <c r="I31" s="40"/>
      <c r="J31" s="40"/>
      <c r="K31" s="40"/>
      <c r="L31" s="40"/>
      <c r="M31" s="40"/>
      <c r="N31" s="40"/>
      <c r="O31" s="40"/>
      <c r="P31" s="40"/>
      <c r="Q31" s="40"/>
      <c r="R31" s="40"/>
      <c r="S31" s="41"/>
      <c r="T31" s="41"/>
      <c r="U31" s="41"/>
      <c r="V31" s="41"/>
    </row>
    <row r="32" spans="1:22" s="42" customFormat="1" ht="14.1" customHeight="1">
      <c r="A32" s="43"/>
      <c r="B32" s="38" t="s">
        <v>101</v>
      </c>
      <c r="C32" s="38"/>
      <c r="D32" s="38"/>
      <c r="E32" s="38"/>
      <c r="F32" s="39"/>
      <c r="G32" s="39"/>
      <c r="H32" s="38" t="s">
        <v>102</v>
      </c>
      <c r="I32" s="40"/>
      <c r="J32" s="40"/>
      <c r="K32" s="40"/>
      <c r="L32" s="40"/>
      <c r="M32" s="40"/>
      <c r="N32" s="40"/>
      <c r="O32" s="40"/>
      <c r="P32" s="40"/>
      <c r="Q32" s="40"/>
      <c r="R32" s="40"/>
      <c r="S32" s="41"/>
      <c r="T32" s="41"/>
      <c r="U32" s="41"/>
      <c r="V32" s="41"/>
    </row>
    <row r="33" spans="1:22" s="42" customFormat="1" ht="14.1" customHeight="1">
      <c r="A33" s="43"/>
      <c r="B33" s="38" t="s">
        <v>103</v>
      </c>
      <c r="C33" s="38"/>
      <c r="D33" s="38"/>
      <c r="E33" s="38"/>
      <c r="F33" s="39"/>
      <c r="G33" s="39"/>
      <c r="H33" s="38" t="s">
        <v>104</v>
      </c>
      <c r="I33" s="40"/>
      <c r="J33" s="40"/>
      <c r="K33" s="40"/>
      <c r="L33" s="40"/>
      <c r="M33" s="40"/>
      <c r="N33" s="40"/>
      <c r="O33" s="40"/>
      <c r="P33" s="40"/>
      <c r="Q33" s="40"/>
      <c r="R33" s="40"/>
      <c r="S33" s="41"/>
      <c r="T33" s="41"/>
      <c r="U33" s="41"/>
      <c r="V33" s="41"/>
    </row>
    <row r="34" spans="1:22" s="42" customFormat="1" ht="14.1" customHeight="1">
      <c r="A34" s="43"/>
      <c r="B34" s="38" t="s">
        <v>105</v>
      </c>
      <c r="C34" s="38"/>
      <c r="D34" s="38"/>
      <c r="E34" s="38"/>
      <c r="F34" s="39"/>
      <c r="G34" s="39"/>
      <c r="H34" s="38" t="s">
        <v>106</v>
      </c>
      <c r="I34" s="40"/>
      <c r="J34" s="40"/>
      <c r="K34" s="40"/>
      <c r="L34" s="40"/>
      <c r="M34" s="40"/>
      <c r="N34" s="40"/>
      <c r="O34" s="40"/>
      <c r="P34" s="40"/>
      <c r="Q34" s="40"/>
      <c r="R34" s="40"/>
      <c r="S34" s="41"/>
      <c r="T34" s="41"/>
      <c r="U34" s="41"/>
      <c r="V34" s="41"/>
    </row>
    <row r="35" spans="1:22" s="42" customFormat="1" ht="14.1" customHeight="1">
      <c r="A35" s="43"/>
      <c r="B35" s="38" t="s">
        <v>107</v>
      </c>
      <c r="C35" s="38"/>
      <c r="D35" s="38"/>
      <c r="E35" s="38"/>
      <c r="F35" s="39"/>
      <c r="G35" s="39"/>
      <c r="H35" s="38" t="s">
        <v>108</v>
      </c>
      <c r="I35" s="40"/>
      <c r="J35" s="40"/>
      <c r="K35" s="40"/>
      <c r="L35" s="40"/>
      <c r="M35" s="40"/>
      <c r="N35" s="40"/>
      <c r="O35" s="40"/>
      <c r="P35" s="40"/>
      <c r="Q35" s="40"/>
      <c r="R35" s="40"/>
      <c r="S35" s="41"/>
      <c r="T35" s="41"/>
      <c r="U35" s="41"/>
      <c r="V35" s="41"/>
    </row>
    <row r="36" spans="1:22" s="42" customFormat="1" ht="14.1" customHeight="1">
      <c r="A36" s="43"/>
      <c r="B36" s="38" t="s">
        <v>109</v>
      </c>
      <c r="C36" s="38"/>
      <c r="D36" s="38"/>
      <c r="E36" s="38"/>
      <c r="F36" s="39"/>
      <c r="G36" s="39"/>
      <c r="H36" s="38" t="s">
        <v>110</v>
      </c>
      <c r="I36" s="39"/>
      <c r="J36" s="39"/>
      <c r="K36" s="40"/>
      <c r="L36" s="40"/>
      <c r="M36" s="40"/>
      <c r="N36" s="40"/>
      <c r="O36" s="40"/>
      <c r="P36" s="40"/>
      <c r="Q36" s="40"/>
      <c r="R36" s="40"/>
      <c r="S36" s="41"/>
      <c r="T36" s="41"/>
      <c r="U36" s="41"/>
      <c r="V36" s="41"/>
    </row>
    <row r="37" spans="1:22" s="41" customFormat="1" ht="29.25" customHeight="1">
      <c r="A37" s="129"/>
      <c r="C37" s="130"/>
      <c r="D37" s="130"/>
      <c r="E37" s="130"/>
      <c r="F37" s="131"/>
      <c r="G37" s="131"/>
      <c r="H37" s="131"/>
      <c r="I37" s="131"/>
      <c r="J37" s="131"/>
    </row>
    <row r="38" spans="1:22" s="133" customFormat="1" ht="186" customHeight="1">
      <c r="A38" s="132"/>
      <c r="B38" s="201" t="s">
        <v>238</v>
      </c>
      <c r="C38" s="202"/>
      <c r="D38" s="202"/>
      <c r="E38" s="202"/>
      <c r="F38" s="202"/>
      <c r="G38" s="202"/>
      <c r="H38" s="202"/>
      <c r="I38" s="202"/>
      <c r="J38" s="202"/>
      <c r="K38" s="202"/>
      <c r="L38" s="202"/>
      <c r="M38" s="202"/>
      <c r="N38" s="202"/>
      <c r="O38" s="202"/>
      <c r="P38" s="202"/>
      <c r="Q38" s="202"/>
    </row>
    <row r="39" spans="1:22" s="42" customFormat="1" ht="14.1" customHeight="1">
      <c r="A39" s="135"/>
      <c r="C39" s="136"/>
      <c r="D39" s="136"/>
      <c r="E39" s="136"/>
      <c r="F39" s="83"/>
      <c r="G39" s="83"/>
      <c r="H39" s="83"/>
      <c r="I39" s="83"/>
      <c r="J39" s="83"/>
    </row>
    <row r="40" spans="1:22" s="42" customFormat="1" ht="14.1" customHeight="1">
      <c r="A40" s="135"/>
      <c r="C40" s="136"/>
      <c r="D40" s="136"/>
      <c r="E40" s="136"/>
      <c r="F40" s="83"/>
      <c r="G40" s="83"/>
      <c r="H40" s="83"/>
      <c r="I40" s="83"/>
      <c r="J40" s="83"/>
    </row>
    <row r="41" spans="1:22" s="42" customFormat="1" ht="14.1" customHeight="1">
      <c r="A41" s="135"/>
      <c r="C41" s="136"/>
      <c r="D41" s="136"/>
      <c r="E41" s="136"/>
      <c r="F41" s="83"/>
      <c r="G41" s="83"/>
      <c r="H41" s="83"/>
      <c r="I41" s="83"/>
      <c r="J41" s="83"/>
    </row>
    <row r="42" spans="1:22" s="42" customFormat="1" ht="11.25">
      <c r="C42" s="136"/>
      <c r="D42" s="136"/>
      <c r="E42" s="136"/>
    </row>
    <row r="43" spans="1:22" s="2" customFormat="1">
      <c r="B43" s="137"/>
      <c r="C43" s="137"/>
      <c r="D43" s="137"/>
      <c r="E43" s="137"/>
    </row>
    <row r="44" spans="1:22" s="2" customFormat="1" ht="15">
      <c r="B44" s="138">
        <f>'Medical, Dental Estimator'!C15</f>
        <v>17</v>
      </c>
      <c r="C44" s="139" t="s">
        <v>125</v>
      </c>
      <c r="D44" s="139"/>
      <c r="E44" s="139"/>
      <c r="F44" s="7"/>
      <c r="G44" s="7"/>
      <c r="H44" s="7"/>
      <c r="I44" s="7"/>
      <c r="J44" s="7"/>
    </row>
    <row r="45" spans="1:22" s="2" customFormat="1" ht="60" customHeight="1"/>
    <row r="46" spans="1:22" s="2" customFormat="1">
      <c r="A46" s="2">
        <v>10</v>
      </c>
      <c r="B46" s="140">
        <v>0.5</v>
      </c>
      <c r="C46" s="140"/>
      <c r="D46" s="140"/>
      <c r="E46" s="140"/>
      <c r="F46" s="140"/>
      <c r="G46" s="140"/>
    </row>
    <row r="47" spans="1:22" s="2" customFormat="1">
      <c r="A47" s="2">
        <v>11</v>
      </c>
      <c r="B47" s="140">
        <v>0.55000000000000004</v>
      </c>
      <c r="C47" s="140"/>
      <c r="D47" s="140"/>
      <c r="E47" s="140"/>
      <c r="F47" s="140"/>
      <c r="G47" s="140"/>
    </row>
    <row r="48" spans="1:22" s="2" customFormat="1">
      <c r="A48" s="2">
        <v>12</v>
      </c>
      <c r="B48" s="140">
        <v>0.6</v>
      </c>
      <c r="C48" s="140"/>
      <c r="D48" s="140"/>
      <c r="E48" s="140"/>
      <c r="F48" s="140"/>
      <c r="G48" s="140"/>
    </row>
    <row r="49" spans="1:10" s="2" customFormat="1">
      <c r="A49" s="2">
        <v>13</v>
      </c>
      <c r="B49" s="140">
        <v>0.65</v>
      </c>
      <c r="C49" s="140"/>
      <c r="D49" s="140"/>
      <c r="E49" s="140"/>
      <c r="F49" s="140"/>
      <c r="G49" s="140"/>
    </row>
    <row r="50" spans="1:10" s="2" customFormat="1">
      <c r="A50" s="2">
        <v>14</v>
      </c>
      <c r="B50" s="140">
        <v>0.7</v>
      </c>
      <c r="C50" s="140"/>
      <c r="D50" s="140"/>
      <c r="E50" s="140"/>
      <c r="F50" s="140"/>
      <c r="G50" s="140"/>
    </row>
    <row r="51" spans="1:10" s="2" customFormat="1">
      <c r="A51" s="2">
        <v>15</v>
      </c>
      <c r="B51" s="140">
        <v>0.75</v>
      </c>
      <c r="C51" s="140"/>
      <c r="D51" s="140"/>
      <c r="E51" s="140"/>
      <c r="F51" s="140"/>
      <c r="G51" s="140"/>
    </row>
    <row r="52" spans="1:10" s="2" customFormat="1">
      <c r="A52" s="2">
        <v>16</v>
      </c>
      <c r="B52" s="140">
        <v>0.8</v>
      </c>
      <c r="C52" s="140"/>
      <c r="D52" s="140"/>
      <c r="E52" s="140"/>
      <c r="F52" s="140"/>
      <c r="G52" s="140"/>
    </row>
    <row r="53" spans="1:10" s="2" customFormat="1">
      <c r="A53" s="2">
        <v>17</v>
      </c>
      <c r="B53" s="140">
        <v>0.85</v>
      </c>
      <c r="C53" s="140"/>
      <c r="D53" s="140"/>
      <c r="E53" s="140"/>
      <c r="F53" s="140"/>
      <c r="G53" s="140"/>
    </row>
    <row r="54" spans="1:10" s="2" customFormat="1">
      <c r="A54" s="2">
        <v>18</v>
      </c>
      <c r="B54" s="140">
        <v>0.9</v>
      </c>
      <c r="C54" s="140"/>
      <c r="D54" s="140"/>
      <c r="E54" s="140"/>
      <c r="F54" s="140"/>
      <c r="G54" s="140"/>
    </row>
    <row r="55" spans="1:10" s="2" customFormat="1">
      <c r="A55" s="2">
        <v>19</v>
      </c>
      <c r="B55" s="140">
        <v>0.95</v>
      </c>
      <c r="C55" s="140"/>
      <c r="D55" s="140"/>
      <c r="E55" s="140"/>
      <c r="F55" s="140"/>
      <c r="G55" s="140"/>
    </row>
    <row r="56" spans="1:10" s="2" customFormat="1">
      <c r="A56" s="2">
        <v>20</v>
      </c>
      <c r="B56" s="140">
        <v>1</v>
      </c>
      <c r="C56" s="140"/>
      <c r="D56" s="140"/>
      <c r="E56" s="140"/>
      <c r="F56" s="140"/>
      <c r="G56" s="140"/>
    </row>
    <row r="57" spans="1:10" s="2" customFormat="1"/>
    <row r="58" spans="1:10" s="2" customFormat="1">
      <c r="B58" s="141" t="s">
        <v>39</v>
      </c>
      <c r="C58" s="141"/>
      <c r="D58" s="141"/>
      <c r="E58" s="141"/>
    </row>
    <row r="59" spans="1:10" s="2" customFormat="1">
      <c r="A59" s="22" t="s">
        <v>10</v>
      </c>
      <c r="B59" s="142">
        <f>'Medical, Dental Estimator'!D73</f>
        <v>164.9</v>
      </c>
      <c r="C59" s="142"/>
      <c r="D59" s="142"/>
      <c r="E59" s="142"/>
      <c r="H59" s="143" t="s">
        <v>41</v>
      </c>
      <c r="I59" s="143"/>
      <c r="J59" s="143" t="s">
        <v>42</v>
      </c>
    </row>
    <row r="60" spans="1:10" s="2" customFormat="1">
      <c r="A60" s="22" t="s">
        <v>11</v>
      </c>
      <c r="B60" s="142">
        <f>'Medical, Dental Estimator'!D74</f>
        <v>329.8</v>
      </c>
      <c r="C60" s="142"/>
      <c r="D60" s="142"/>
      <c r="E60" s="142"/>
      <c r="F60" s="2">
        <v>1310</v>
      </c>
      <c r="H60" s="144">
        <v>794.36</v>
      </c>
      <c r="I60" s="145"/>
      <c r="J60" s="144">
        <v>447.7</v>
      </c>
    </row>
    <row r="61" spans="1:10" s="2" customFormat="1">
      <c r="A61" s="22" t="s">
        <v>12</v>
      </c>
      <c r="B61" s="142">
        <f>'Medical, Dental Estimator'!D75</f>
        <v>164.9</v>
      </c>
      <c r="C61" s="142"/>
      <c r="D61" s="142"/>
      <c r="E61" s="142"/>
      <c r="F61" s="2">
        <v>1310</v>
      </c>
      <c r="H61" s="144">
        <v>1429.85</v>
      </c>
      <c r="I61" s="145"/>
      <c r="J61" s="144">
        <v>805.8599999999999</v>
      </c>
    </row>
    <row r="62" spans="1:10" s="2" customFormat="1">
      <c r="A62" s="22" t="s">
        <v>13</v>
      </c>
      <c r="B62" s="142">
        <f>'Medical, Dental Estimator'!D76</f>
        <v>164.9</v>
      </c>
      <c r="C62" s="142"/>
      <c r="D62" s="142"/>
      <c r="E62" s="142"/>
      <c r="F62" s="2">
        <v>1310</v>
      </c>
      <c r="H62" s="144">
        <v>1668.16</v>
      </c>
      <c r="I62" s="145"/>
      <c r="J62" s="144">
        <v>884.2700000000001</v>
      </c>
    </row>
    <row r="63" spans="1:10" s="2" customFormat="1">
      <c r="A63" s="22" t="s">
        <v>14</v>
      </c>
      <c r="B63" s="142">
        <f>'Medical, Dental Estimator'!D77</f>
        <v>164.9</v>
      </c>
      <c r="C63" s="142"/>
      <c r="D63" s="142"/>
      <c r="E63" s="142"/>
      <c r="F63" s="2">
        <v>1310</v>
      </c>
      <c r="H63" s="144">
        <v>2303.65</v>
      </c>
      <c r="I63" s="145"/>
      <c r="J63" s="144">
        <v>1242.43</v>
      </c>
    </row>
    <row r="64" spans="1:10" s="2" customFormat="1">
      <c r="A64" s="22" t="s">
        <v>15</v>
      </c>
      <c r="B64" s="142">
        <f>'Medical, Dental Estimator'!D78</f>
        <v>494.70000000000005</v>
      </c>
      <c r="C64" s="142"/>
      <c r="D64" s="142"/>
      <c r="E64" s="142"/>
      <c r="F64" s="2">
        <v>1310</v>
      </c>
      <c r="H64" s="144" t="s">
        <v>43</v>
      </c>
      <c r="I64" s="145"/>
      <c r="J64" s="144" t="s">
        <v>43</v>
      </c>
    </row>
    <row r="65" spans="1:10" s="2" customFormat="1">
      <c r="A65" s="22" t="s">
        <v>16</v>
      </c>
      <c r="B65" s="142">
        <f>'Medical, Dental Estimator'!D79</f>
        <v>329.8</v>
      </c>
      <c r="C65" s="142"/>
      <c r="D65" s="142"/>
      <c r="E65" s="142"/>
      <c r="F65" s="2">
        <v>1310</v>
      </c>
      <c r="H65" s="144" t="s">
        <v>43</v>
      </c>
      <c r="I65" s="145"/>
      <c r="J65" s="144" t="s">
        <v>43</v>
      </c>
    </row>
    <row r="66" spans="1:10" s="2" customFormat="1">
      <c r="F66" s="2">
        <v>1310</v>
      </c>
      <c r="H66" s="144" t="s">
        <v>43</v>
      </c>
      <c r="I66" s="145"/>
      <c r="J66" s="144" t="s">
        <v>43</v>
      </c>
    </row>
    <row r="67" spans="1:10" s="2" customFormat="1">
      <c r="F67" s="2">
        <v>1310</v>
      </c>
      <c r="H67" s="144" t="s">
        <v>43</v>
      </c>
      <c r="I67" s="145"/>
      <c r="J67" s="144" t="s">
        <v>43</v>
      </c>
    </row>
    <row r="68" spans="1:10" s="2" customFormat="1">
      <c r="F68" s="2">
        <v>1310</v>
      </c>
      <c r="H68" s="144" t="s">
        <v>43</v>
      </c>
      <c r="I68" s="145"/>
      <c r="J68" s="144" t="s">
        <v>43</v>
      </c>
    </row>
    <row r="69" spans="1:10" s="2" customFormat="1">
      <c r="F69" s="2">
        <v>1310</v>
      </c>
      <c r="H69" s="144" t="s">
        <v>43</v>
      </c>
      <c r="I69" s="145"/>
      <c r="J69" s="144" t="s">
        <v>43</v>
      </c>
    </row>
    <row r="70" spans="1:10" s="2" customFormat="1">
      <c r="F70" s="2">
        <v>1310</v>
      </c>
      <c r="H70" s="144" t="s">
        <v>43</v>
      </c>
      <c r="I70" s="145"/>
      <c r="J70" s="144" t="s">
        <v>43</v>
      </c>
    </row>
    <row r="71" spans="1:10" s="2" customFormat="1">
      <c r="F71" s="2">
        <v>1330</v>
      </c>
      <c r="H71" s="144" t="s">
        <v>43</v>
      </c>
      <c r="I71" s="145"/>
      <c r="J71" s="144" t="s">
        <v>43</v>
      </c>
    </row>
    <row r="72" spans="1:10" s="2" customFormat="1">
      <c r="F72" s="2">
        <v>1330</v>
      </c>
      <c r="H72" s="144" t="s">
        <v>43</v>
      </c>
      <c r="I72" s="145"/>
      <c r="J72" s="144" t="s">
        <v>43</v>
      </c>
    </row>
    <row r="73" spans="1:10" s="2" customFormat="1">
      <c r="F73" s="2">
        <v>1330</v>
      </c>
      <c r="H73" s="144" t="s">
        <v>43</v>
      </c>
      <c r="I73" s="145"/>
      <c r="J73" s="144" t="s">
        <v>43</v>
      </c>
    </row>
    <row r="74" spans="1:10" s="2" customFormat="1">
      <c r="F74" s="2">
        <v>1330</v>
      </c>
      <c r="H74" s="144" t="s">
        <v>43</v>
      </c>
      <c r="I74" s="145"/>
      <c r="J74" s="144" t="s">
        <v>43</v>
      </c>
    </row>
    <row r="75" spans="1:10" s="2" customFormat="1">
      <c r="F75" s="2">
        <v>1330</v>
      </c>
      <c r="H75" s="144">
        <v>460.31</v>
      </c>
      <c r="I75" s="145"/>
      <c r="J75" s="144">
        <v>370.1</v>
      </c>
    </row>
    <row r="76" spans="1:10" s="2" customFormat="1">
      <c r="F76" s="2">
        <v>1330</v>
      </c>
      <c r="H76" s="144">
        <v>920.62</v>
      </c>
      <c r="I76" s="145"/>
      <c r="J76" s="144">
        <v>740.2</v>
      </c>
    </row>
    <row r="77" spans="1:10" s="2" customFormat="1">
      <c r="F77" s="2">
        <v>1330</v>
      </c>
      <c r="H77" s="144" t="s">
        <v>43</v>
      </c>
      <c r="I77" s="145"/>
      <c r="J77" s="144" t="s">
        <v>43</v>
      </c>
    </row>
    <row r="78" spans="1:10" s="2" customFormat="1">
      <c r="F78" s="2">
        <v>1330</v>
      </c>
      <c r="H78" s="144" t="s">
        <v>43</v>
      </c>
      <c r="I78" s="145"/>
      <c r="J78" s="144" t="s">
        <v>43</v>
      </c>
    </row>
    <row r="79" spans="1:10" s="2" customFormat="1">
      <c r="F79" s="2">
        <v>1330</v>
      </c>
      <c r="H79" s="144" t="s">
        <v>43</v>
      </c>
      <c r="I79" s="145"/>
      <c r="J79" s="144" t="s">
        <v>43</v>
      </c>
    </row>
    <row r="80" spans="1:10" s="2" customFormat="1">
      <c r="F80" s="2">
        <v>1330</v>
      </c>
      <c r="H80" s="144">
        <v>1380.93</v>
      </c>
      <c r="I80" s="145"/>
      <c r="J80" s="144">
        <v>1110.3000000000002</v>
      </c>
    </row>
    <row r="81" spans="6:10" s="2" customFormat="1">
      <c r="F81" s="2">
        <v>1330</v>
      </c>
      <c r="H81" s="144" t="s">
        <v>43</v>
      </c>
      <c r="I81" s="145"/>
      <c r="J81" s="144" t="s">
        <v>43</v>
      </c>
    </row>
    <row r="82" spans="6:10" s="2" customFormat="1">
      <c r="F82" s="2">
        <v>1340</v>
      </c>
      <c r="H82" s="144" t="s">
        <v>43</v>
      </c>
      <c r="I82" s="145"/>
      <c r="J82" s="144" t="s">
        <v>43</v>
      </c>
    </row>
    <row r="83" spans="6:10" s="2" customFormat="1">
      <c r="F83" s="2">
        <v>1340</v>
      </c>
      <c r="H83" s="144" t="s">
        <v>43</v>
      </c>
      <c r="I83" s="145"/>
      <c r="J83" s="144" t="s">
        <v>43</v>
      </c>
    </row>
    <row r="84" spans="6:10" s="2" customFormat="1">
      <c r="F84" s="2">
        <v>1340</v>
      </c>
      <c r="H84" s="144" t="s">
        <v>43</v>
      </c>
      <c r="I84" s="145"/>
      <c r="J84" s="144" t="s">
        <v>43</v>
      </c>
    </row>
    <row r="85" spans="6:10" s="2" customFormat="1">
      <c r="F85" s="2">
        <v>1340</v>
      </c>
      <c r="H85" s="144" t="s">
        <v>43</v>
      </c>
      <c r="I85" s="145"/>
      <c r="J85" s="144" t="s">
        <v>43</v>
      </c>
    </row>
    <row r="86" spans="6:10" s="2" customFormat="1">
      <c r="F86" s="2">
        <v>1340</v>
      </c>
      <c r="H86" s="144">
        <v>124.41</v>
      </c>
      <c r="I86" s="145"/>
      <c r="J86" s="144">
        <v>370.1</v>
      </c>
    </row>
    <row r="87" spans="6:10" s="2" customFormat="1">
      <c r="F87" s="2">
        <v>1340</v>
      </c>
      <c r="H87" s="144">
        <v>248.82</v>
      </c>
      <c r="I87" s="145"/>
      <c r="J87" s="144">
        <v>740.2</v>
      </c>
    </row>
    <row r="88" spans="6:10" s="2" customFormat="1">
      <c r="F88" s="2">
        <v>1340</v>
      </c>
      <c r="H88" s="144" t="s">
        <v>43</v>
      </c>
      <c r="J88" s="144" t="s">
        <v>43</v>
      </c>
    </row>
    <row r="89" spans="6:10" s="2" customFormat="1">
      <c r="F89" s="2">
        <v>1340</v>
      </c>
      <c r="H89" s="144" t="s">
        <v>43</v>
      </c>
      <c r="J89" s="144" t="s">
        <v>43</v>
      </c>
    </row>
    <row r="90" spans="6:10" s="2" customFormat="1">
      <c r="F90" s="2">
        <v>1340</v>
      </c>
      <c r="H90" s="144" t="s">
        <v>43</v>
      </c>
      <c r="J90" s="144" t="s">
        <v>43</v>
      </c>
    </row>
    <row r="91" spans="6:10" s="2" customFormat="1">
      <c r="F91" s="2">
        <v>1340</v>
      </c>
      <c r="H91" s="144">
        <v>373.23</v>
      </c>
      <c r="I91" s="145"/>
      <c r="J91" s="144">
        <v>1110.3000000000002</v>
      </c>
    </row>
    <row r="92" spans="6:10" s="2" customFormat="1">
      <c r="F92" s="2">
        <v>1340</v>
      </c>
      <c r="H92" s="144" t="s">
        <v>43</v>
      </c>
      <c r="J92" s="144" t="s">
        <v>43</v>
      </c>
    </row>
    <row r="93" spans="6:10" s="2" customFormat="1">
      <c r="F93" s="2">
        <v>1300</v>
      </c>
      <c r="H93" s="144">
        <v>317.77999999999997</v>
      </c>
      <c r="I93" s="145"/>
      <c r="J93" s="144">
        <v>647.39999999999986</v>
      </c>
    </row>
    <row r="94" spans="6:10" s="2" customFormat="1">
      <c r="F94" s="2">
        <v>1300</v>
      </c>
      <c r="H94" s="144">
        <v>572</v>
      </c>
      <c r="I94" s="145"/>
      <c r="J94" s="144">
        <v>1165.3200000000002</v>
      </c>
    </row>
    <row r="95" spans="6:10" s="2" customFormat="1">
      <c r="F95" s="2">
        <v>1300</v>
      </c>
      <c r="H95" s="144">
        <v>667.34</v>
      </c>
      <c r="I95" s="145"/>
      <c r="J95" s="144">
        <v>1303.6399999999999</v>
      </c>
    </row>
    <row r="96" spans="6:10" s="2" customFormat="1">
      <c r="F96" s="2">
        <v>1300</v>
      </c>
      <c r="H96" s="144">
        <v>921.56</v>
      </c>
      <c r="I96" s="145"/>
      <c r="J96" s="144">
        <v>1821.5600000000002</v>
      </c>
    </row>
    <row r="97" spans="6:10" s="2" customFormat="1">
      <c r="F97" s="2">
        <v>1300</v>
      </c>
      <c r="H97" s="144" t="s">
        <v>43</v>
      </c>
      <c r="J97" s="144" t="s">
        <v>43</v>
      </c>
    </row>
    <row r="98" spans="6:10" s="2" customFormat="1">
      <c r="F98" s="2">
        <v>1300</v>
      </c>
      <c r="H98" s="144" t="s">
        <v>43</v>
      </c>
      <c r="J98" s="144" t="s">
        <v>43</v>
      </c>
    </row>
    <row r="99" spans="6:10" s="2" customFormat="1">
      <c r="F99" s="2">
        <v>1300</v>
      </c>
      <c r="H99" s="144">
        <v>714.53</v>
      </c>
      <c r="I99" s="145"/>
      <c r="J99" s="144">
        <v>888.0200000000001</v>
      </c>
    </row>
    <row r="100" spans="6:10" s="2" customFormat="1">
      <c r="F100" s="2">
        <v>1300</v>
      </c>
      <c r="H100" s="144">
        <v>809.87</v>
      </c>
      <c r="I100" s="145"/>
      <c r="J100" s="144">
        <v>1026.3400000000001</v>
      </c>
    </row>
    <row r="101" spans="6:10" s="2" customFormat="1">
      <c r="F101" s="2">
        <v>1300</v>
      </c>
      <c r="H101" s="144">
        <v>1064.0899999999999</v>
      </c>
      <c r="I101" s="145"/>
      <c r="J101" s="144">
        <v>1544.2599999999998</v>
      </c>
    </row>
    <row r="102" spans="6:10" s="2" customFormat="1">
      <c r="F102" s="2">
        <v>1300</v>
      </c>
      <c r="H102" s="144" t="s">
        <v>43</v>
      </c>
      <c r="I102" s="145"/>
      <c r="J102" s="144" t="s">
        <v>43</v>
      </c>
    </row>
    <row r="103" spans="6:10" s="2" customFormat="1">
      <c r="F103" s="2">
        <v>1300</v>
      </c>
      <c r="H103" s="144">
        <v>1174.8399999999999</v>
      </c>
      <c r="I103" s="145"/>
      <c r="J103" s="144">
        <v>1258.1199999999999</v>
      </c>
    </row>
    <row r="104" spans="6:10" s="2" customFormat="1">
      <c r="F104" s="2">
        <v>4805</v>
      </c>
      <c r="H104" s="144">
        <v>981.19</v>
      </c>
      <c r="I104" s="145"/>
      <c r="J104" s="144">
        <v>685.7</v>
      </c>
    </row>
    <row r="105" spans="6:10" s="2" customFormat="1">
      <c r="F105" s="2">
        <v>4805</v>
      </c>
      <c r="H105" s="144">
        <v>1766.14</v>
      </c>
      <c r="I105" s="145"/>
      <c r="J105" s="144">
        <v>1234.2600000000002</v>
      </c>
    </row>
    <row r="106" spans="6:10" s="2" customFormat="1">
      <c r="F106" s="2">
        <v>4805</v>
      </c>
      <c r="H106" s="144">
        <v>2060.5</v>
      </c>
      <c r="I106" s="145"/>
      <c r="J106" s="144">
        <v>1384.0700000000002</v>
      </c>
    </row>
    <row r="107" spans="6:10" s="2" customFormat="1">
      <c r="F107" s="2">
        <v>4805</v>
      </c>
      <c r="H107" s="144">
        <v>2845.45</v>
      </c>
      <c r="I107" s="145"/>
      <c r="J107" s="144">
        <v>1932.6299999999997</v>
      </c>
    </row>
    <row r="108" spans="6:10" s="2" customFormat="1">
      <c r="F108" s="2">
        <v>4805</v>
      </c>
      <c r="H108" s="144" t="s">
        <v>43</v>
      </c>
      <c r="I108" s="145"/>
      <c r="J108" s="144" t="s">
        <v>43</v>
      </c>
    </row>
    <row r="109" spans="6:10" s="2" customFormat="1">
      <c r="F109" s="2">
        <v>4805</v>
      </c>
      <c r="H109" s="144" t="s">
        <v>43</v>
      </c>
      <c r="I109" s="145"/>
      <c r="J109" s="144" t="s">
        <v>43</v>
      </c>
    </row>
    <row r="110" spans="6:10" s="2" customFormat="1">
      <c r="F110" s="2">
        <v>4805</v>
      </c>
      <c r="H110" s="144">
        <v>1134.1600000000001</v>
      </c>
      <c r="I110" s="145"/>
      <c r="J110" s="144">
        <v>918.6600000000002</v>
      </c>
    </row>
    <row r="111" spans="6:10" s="2" customFormat="1">
      <c r="F111" s="2">
        <v>4805</v>
      </c>
      <c r="H111" s="144">
        <v>1428.52</v>
      </c>
      <c r="I111" s="145"/>
      <c r="J111" s="144">
        <v>1068.47</v>
      </c>
    </row>
    <row r="112" spans="6:10" s="2" customFormat="1">
      <c r="F112" s="2">
        <v>4805</v>
      </c>
      <c r="H112" s="144">
        <v>2213.4699999999998</v>
      </c>
      <c r="I112" s="145"/>
      <c r="J112" s="144">
        <v>1617.0299999999997</v>
      </c>
    </row>
    <row r="113" spans="6:10" s="2" customFormat="1">
      <c r="F113" s="2">
        <v>4805</v>
      </c>
      <c r="H113" s="144" t="s">
        <v>43</v>
      </c>
      <c r="I113" s="145"/>
      <c r="J113" s="144" t="s">
        <v>43</v>
      </c>
    </row>
    <row r="114" spans="6:10" s="2" customFormat="1">
      <c r="F114" s="2">
        <v>4805</v>
      </c>
      <c r="H114" s="144">
        <v>1483.37</v>
      </c>
      <c r="I114" s="145"/>
      <c r="J114" s="144">
        <v>1288.7599999999998</v>
      </c>
    </row>
    <row r="115" spans="6:10" s="2" customFormat="1">
      <c r="F115" s="2">
        <v>1350</v>
      </c>
      <c r="H115" s="144" t="s">
        <v>43</v>
      </c>
      <c r="I115" s="145"/>
      <c r="J115" s="144" t="s">
        <v>43</v>
      </c>
    </row>
    <row r="116" spans="6:10" s="2" customFormat="1">
      <c r="F116" s="2">
        <v>1350</v>
      </c>
      <c r="H116" s="144" t="s">
        <v>43</v>
      </c>
      <c r="I116" s="145"/>
      <c r="J116" s="144" t="s">
        <v>43</v>
      </c>
    </row>
    <row r="117" spans="6:10" s="2" customFormat="1">
      <c r="F117" s="2">
        <v>1350</v>
      </c>
      <c r="H117" s="144" t="s">
        <v>43</v>
      </c>
      <c r="I117" s="145"/>
      <c r="J117" s="144" t="s">
        <v>43</v>
      </c>
    </row>
    <row r="118" spans="6:10" s="2" customFormat="1">
      <c r="F118" s="2">
        <v>1350</v>
      </c>
      <c r="H118" s="144" t="s">
        <v>43</v>
      </c>
      <c r="I118" s="145"/>
      <c r="J118" s="144" t="s">
        <v>43</v>
      </c>
    </row>
    <row r="119" spans="6:10" s="2" customFormat="1">
      <c r="F119" s="2">
        <v>1350</v>
      </c>
      <c r="H119" s="144">
        <v>682.8</v>
      </c>
      <c r="I119" s="145"/>
      <c r="J119" s="144">
        <v>370.09999999999997</v>
      </c>
    </row>
    <row r="120" spans="6:10" s="2" customFormat="1">
      <c r="F120" s="2">
        <v>1350</v>
      </c>
      <c r="H120" s="144">
        <v>1365.6</v>
      </c>
      <c r="I120" s="145"/>
      <c r="J120" s="144">
        <v>740.19999999999993</v>
      </c>
    </row>
    <row r="121" spans="6:10" s="2" customFormat="1">
      <c r="F121" s="2">
        <v>1350</v>
      </c>
      <c r="H121" s="144" t="s">
        <v>43</v>
      </c>
      <c r="I121" s="145"/>
      <c r="J121" s="144" t="s">
        <v>43</v>
      </c>
    </row>
    <row r="122" spans="6:10" s="2" customFormat="1">
      <c r="F122" s="2">
        <v>1350</v>
      </c>
      <c r="H122" s="144" t="s">
        <v>43</v>
      </c>
      <c r="I122" s="145"/>
      <c r="J122" s="144" t="s">
        <v>43</v>
      </c>
    </row>
    <row r="123" spans="6:10" s="2" customFormat="1">
      <c r="F123" s="2">
        <v>1350</v>
      </c>
      <c r="H123" s="144" t="s">
        <v>43</v>
      </c>
      <c r="I123" s="145"/>
      <c r="J123" s="144" t="s">
        <v>43</v>
      </c>
    </row>
    <row r="124" spans="6:10" s="2" customFormat="1">
      <c r="F124" s="2">
        <v>1350</v>
      </c>
      <c r="H124" s="144">
        <v>2048.4</v>
      </c>
      <c r="I124" s="145"/>
      <c r="J124" s="144">
        <v>1110.3000000000002</v>
      </c>
    </row>
    <row r="125" spans="6:10" s="2" customFormat="1">
      <c r="F125" s="2">
        <v>1350</v>
      </c>
      <c r="H125" s="144" t="s">
        <v>43</v>
      </c>
      <c r="I125" s="145"/>
      <c r="J125" s="144" t="s">
        <v>43</v>
      </c>
    </row>
    <row r="126" spans="6:10" s="2" customFormat="1">
      <c r="F126" s="2">
        <v>2100</v>
      </c>
      <c r="H126" s="144">
        <v>793.52</v>
      </c>
      <c r="I126" s="145"/>
      <c r="J126" s="144">
        <v>561.07999999999993</v>
      </c>
    </row>
    <row r="127" spans="6:10" s="2" customFormat="1">
      <c r="F127" s="2">
        <v>2100</v>
      </c>
      <c r="H127" s="144">
        <v>1428.33</v>
      </c>
      <c r="I127" s="145"/>
      <c r="J127" s="144">
        <v>1009.9499999999999</v>
      </c>
    </row>
    <row r="128" spans="6:10" s="2" customFormat="1">
      <c r="F128" s="2">
        <v>2100</v>
      </c>
      <c r="H128" s="144">
        <v>1666.39</v>
      </c>
      <c r="I128" s="145"/>
      <c r="J128" s="144">
        <v>1122.3700000000001</v>
      </c>
    </row>
    <row r="129" spans="6:10" s="2" customFormat="1">
      <c r="F129" s="2">
        <v>2100</v>
      </c>
      <c r="H129" s="144">
        <v>2301.1999999999998</v>
      </c>
      <c r="I129" s="145"/>
      <c r="J129" s="144">
        <v>1571.2399999999998</v>
      </c>
    </row>
    <row r="130" spans="6:10" s="2" customFormat="1">
      <c r="F130" s="2">
        <v>2100</v>
      </c>
      <c r="H130" s="144">
        <v>247.55</v>
      </c>
      <c r="I130" s="145"/>
      <c r="J130" s="144">
        <v>370.1</v>
      </c>
    </row>
    <row r="131" spans="6:10" s="2" customFormat="1">
      <c r="F131" s="2">
        <v>2100</v>
      </c>
      <c r="H131" s="144">
        <v>495.1</v>
      </c>
      <c r="I131" s="145"/>
      <c r="J131" s="144">
        <v>740.2</v>
      </c>
    </row>
    <row r="132" spans="6:10" s="2" customFormat="1">
      <c r="F132" s="2">
        <v>2100</v>
      </c>
      <c r="H132" s="144">
        <v>882.36</v>
      </c>
      <c r="I132" s="145"/>
      <c r="J132" s="144">
        <v>818.97000000000014</v>
      </c>
    </row>
    <row r="133" spans="6:10" s="2" customFormat="1">
      <c r="F133" s="2">
        <v>2100</v>
      </c>
      <c r="H133" s="144">
        <v>1120.42</v>
      </c>
      <c r="I133" s="145"/>
      <c r="J133" s="144">
        <v>931.39000000000033</v>
      </c>
    </row>
    <row r="134" spans="6:10" s="2" customFormat="1">
      <c r="F134" s="2">
        <v>2100</v>
      </c>
      <c r="H134" s="144">
        <v>1755.23</v>
      </c>
      <c r="I134" s="145"/>
      <c r="J134" s="144">
        <v>1380.2599999999998</v>
      </c>
    </row>
    <row r="135" spans="6:10" s="2" customFormat="1">
      <c r="F135" s="2">
        <v>2100</v>
      </c>
      <c r="H135" s="144">
        <v>742.65</v>
      </c>
      <c r="I135" s="145"/>
      <c r="J135" s="144">
        <v>1110.3</v>
      </c>
    </row>
    <row r="136" spans="6:10" s="2" customFormat="1">
      <c r="F136" s="2">
        <v>2100</v>
      </c>
      <c r="H136" s="144">
        <v>1129.9100000000001</v>
      </c>
      <c r="I136" s="145"/>
      <c r="J136" s="144">
        <v>1189.07</v>
      </c>
    </row>
    <row r="137" spans="6:10" s="2" customFormat="1">
      <c r="F137" s="2">
        <v>1320</v>
      </c>
      <c r="H137" s="144">
        <v>1344.47</v>
      </c>
      <c r="I137" s="145"/>
      <c r="J137" s="144">
        <v>929.26</v>
      </c>
    </row>
    <row r="138" spans="6:10" s="2" customFormat="1">
      <c r="F138" s="2">
        <v>1320</v>
      </c>
      <c r="H138" s="144">
        <v>2420.0500000000002</v>
      </c>
      <c r="I138" s="145"/>
      <c r="J138" s="144">
        <v>1672.67</v>
      </c>
    </row>
    <row r="139" spans="6:10" s="2" customFormat="1">
      <c r="F139" s="2">
        <v>1320</v>
      </c>
      <c r="H139" s="144">
        <v>2823.39</v>
      </c>
      <c r="I139" s="145"/>
      <c r="J139" s="144">
        <v>1895.5499999999997</v>
      </c>
    </row>
    <row r="140" spans="6:10" s="2" customFormat="1">
      <c r="F140" s="2">
        <v>1320</v>
      </c>
      <c r="H140" s="144">
        <v>3898.97</v>
      </c>
      <c r="I140" s="145"/>
      <c r="J140" s="144">
        <v>2638.96</v>
      </c>
    </row>
    <row r="141" spans="6:10" s="2" customFormat="1">
      <c r="F141" s="2">
        <v>1320</v>
      </c>
      <c r="H141" s="144" t="s">
        <v>43</v>
      </c>
      <c r="I141" s="145"/>
      <c r="J141" s="144" t="s">
        <v>43</v>
      </c>
    </row>
    <row r="142" spans="6:10" s="2" customFormat="1">
      <c r="F142" s="2">
        <v>1320</v>
      </c>
      <c r="H142" s="144" t="s">
        <v>43</v>
      </c>
      <c r="I142" s="145"/>
      <c r="J142" s="144" t="s">
        <v>43</v>
      </c>
    </row>
    <row r="143" spans="6:10" s="2" customFormat="1">
      <c r="F143" s="2">
        <v>1320</v>
      </c>
      <c r="H143" s="144">
        <v>1535.89</v>
      </c>
      <c r="I143" s="145"/>
      <c r="J143" s="144">
        <v>1113.5100000000002</v>
      </c>
    </row>
    <row r="144" spans="6:10" s="2" customFormat="1">
      <c r="F144" s="2">
        <v>1320</v>
      </c>
      <c r="H144" s="144">
        <v>1939.23</v>
      </c>
      <c r="I144" s="145"/>
      <c r="J144" s="144">
        <v>1336.39</v>
      </c>
    </row>
    <row r="145" spans="6:10" s="2" customFormat="1">
      <c r="F145" s="2">
        <v>1320</v>
      </c>
      <c r="H145" s="144">
        <v>3014.81</v>
      </c>
      <c r="I145" s="145"/>
      <c r="J145" s="144">
        <v>2079.7999999999997</v>
      </c>
    </row>
    <row r="146" spans="6:10" s="2" customFormat="1">
      <c r="F146" s="2">
        <v>1320</v>
      </c>
      <c r="H146" s="144" t="s">
        <v>43</v>
      </c>
      <c r="I146" s="145"/>
      <c r="J146" s="144" t="s">
        <v>43</v>
      </c>
    </row>
    <row r="147" spans="6:10" s="2" customFormat="1">
      <c r="F147" s="2">
        <v>1320</v>
      </c>
      <c r="H147" s="144">
        <v>1996.2</v>
      </c>
      <c r="I147" s="145"/>
      <c r="J147" s="144">
        <v>1483.61</v>
      </c>
    </row>
    <row r="148" spans="6:10" s="2" customFormat="1">
      <c r="F148" s="2">
        <v>3750</v>
      </c>
      <c r="H148" s="144" t="s">
        <v>43</v>
      </c>
      <c r="I148" s="145"/>
      <c r="J148" s="144" t="s">
        <v>43</v>
      </c>
    </row>
    <row r="149" spans="6:10" s="2" customFormat="1">
      <c r="F149" s="2">
        <v>3750</v>
      </c>
      <c r="H149" s="144" t="s">
        <v>43</v>
      </c>
      <c r="I149" s="145"/>
      <c r="J149" s="144" t="s">
        <v>43</v>
      </c>
    </row>
    <row r="150" spans="6:10" s="2" customFormat="1">
      <c r="F150" s="2">
        <v>3750</v>
      </c>
      <c r="H150" s="144" t="s">
        <v>43</v>
      </c>
      <c r="I150" s="145"/>
      <c r="J150" s="144" t="s">
        <v>43</v>
      </c>
    </row>
    <row r="151" spans="6:10" s="2" customFormat="1">
      <c r="F151" s="2">
        <v>3750</v>
      </c>
      <c r="H151" s="144" t="s">
        <v>43</v>
      </c>
      <c r="I151" s="145"/>
      <c r="J151" s="144" t="s">
        <v>43</v>
      </c>
    </row>
    <row r="152" spans="6:10" s="2" customFormat="1">
      <c r="F152" s="2">
        <v>3750</v>
      </c>
      <c r="H152" s="144">
        <v>349.21</v>
      </c>
      <c r="I152" s="145"/>
      <c r="J152" s="144">
        <v>370.1</v>
      </c>
    </row>
    <row r="153" spans="6:10" s="2" customFormat="1">
      <c r="F153" s="2">
        <v>3750</v>
      </c>
      <c r="H153" s="144">
        <v>698.42</v>
      </c>
      <c r="I153" s="145"/>
      <c r="J153" s="144">
        <v>740.2</v>
      </c>
    </row>
    <row r="154" spans="6:10" s="2" customFormat="1">
      <c r="F154" s="2">
        <v>3750</v>
      </c>
      <c r="H154" s="144" t="s">
        <v>43</v>
      </c>
      <c r="I154" s="145"/>
      <c r="J154" s="146" t="s">
        <v>43</v>
      </c>
    </row>
    <row r="155" spans="6:10" s="2" customFormat="1">
      <c r="F155" s="2">
        <v>3750</v>
      </c>
      <c r="H155" s="144" t="s">
        <v>43</v>
      </c>
      <c r="I155" s="145"/>
      <c r="J155" s="146" t="s">
        <v>43</v>
      </c>
    </row>
    <row r="156" spans="6:10" s="2" customFormat="1">
      <c r="F156" s="2">
        <v>3750</v>
      </c>
      <c r="H156" s="144" t="s">
        <v>43</v>
      </c>
      <c r="I156" s="145"/>
      <c r="J156" s="146" t="s">
        <v>43</v>
      </c>
    </row>
    <row r="157" spans="6:10" s="2" customFormat="1">
      <c r="F157" s="2">
        <v>3750</v>
      </c>
      <c r="H157" s="144">
        <v>1047.6300000000001</v>
      </c>
      <c r="I157" s="145"/>
      <c r="J157" s="144">
        <v>1110.3</v>
      </c>
    </row>
    <row r="158" spans="6:10" s="2" customFormat="1">
      <c r="F158" s="2">
        <v>3750</v>
      </c>
      <c r="H158" s="144" t="s">
        <v>43</v>
      </c>
      <c r="I158" s="145"/>
      <c r="J158" s="146" t="s">
        <v>43</v>
      </c>
    </row>
    <row r="159" spans="6:10" s="2" customFormat="1">
      <c r="F159" s="2">
        <v>5400</v>
      </c>
      <c r="H159" s="144">
        <v>44.24</v>
      </c>
      <c r="I159" s="145"/>
      <c r="J159" s="144">
        <v>44.24</v>
      </c>
    </row>
    <row r="160" spans="6:10" s="2" customFormat="1">
      <c r="F160" s="2">
        <v>5400</v>
      </c>
      <c r="H160" s="144">
        <v>79.63</v>
      </c>
      <c r="I160" s="145"/>
      <c r="J160" s="144">
        <v>79.63</v>
      </c>
    </row>
    <row r="161" spans="6:10" s="2" customFormat="1">
      <c r="F161" s="2">
        <v>5400</v>
      </c>
      <c r="H161" s="144">
        <v>92.9</v>
      </c>
      <c r="I161" s="145"/>
      <c r="J161" s="144">
        <v>92.9</v>
      </c>
    </row>
    <row r="162" spans="6:10" s="2" customFormat="1">
      <c r="F162" s="2">
        <v>5400</v>
      </c>
      <c r="H162" s="144">
        <v>128.29</v>
      </c>
      <c r="I162" s="145"/>
      <c r="J162" s="144">
        <v>128.29</v>
      </c>
    </row>
    <row r="163" spans="6:10" s="2" customFormat="1">
      <c r="F163" s="2">
        <v>5400</v>
      </c>
      <c r="H163" s="146" t="s">
        <v>43</v>
      </c>
      <c r="I163" s="145"/>
      <c r="J163" s="146" t="s">
        <v>43</v>
      </c>
    </row>
    <row r="164" spans="6:10" s="2" customFormat="1">
      <c r="F164" s="2">
        <v>5400</v>
      </c>
      <c r="H164" s="146" t="s">
        <v>43</v>
      </c>
      <c r="I164" s="145"/>
      <c r="J164" s="146" t="s">
        <v>43</v>
      </c>
    </row>
    <row r="165" spans="6:10" s="2" customFormat="1">
      <c r="F165" s="2">
        <v>5400</v>
      </c>
      <c r="H165" s="146" t="s">
        <v>43</v>
      </c>
      <c r="I165" s="145"/>
      <c r="J165" s="146" t="s">
        <v>43</v>
      </c>
    </row>
    <row r="166" spans="6:10" s="2" customFormat="1">
      <c r="F166" s="2">
        <v>5400</v>
      </c>
      <c r="H166" s="146" t="s">
        <v>43</v>
      </c>
      <c r="I166" s="145"/>
      <c r="J166" s="146" t="s">
        <v>43</v>
      </c>
    </row>
    <row r="167" spans="6:10" s="2" customFormat="1">
      <c r="F167" s="2">
        <v>5400</v>
      </c>
      <c r="H167" s="146" t="s">
        <v>43</v>
      </c>
      <c r="I167" s="145"/>
      <c r="J167" s="146" t="s">
        <v>43</v>
      </c>
    </row>
    <row r="168" spans="6:10" s="2" customFormat="1">
      <c r="F168" s="2">
        <v>5400</v>
      </c>
      <c r="H168" s="146" t="s">
        <v>43</v>
      </c>
      <c r="I168" s="145"/>
      <c r="J168" s="146" t="s">
        <v>43</v>
      </c>
    </row>
    <row r="169" spans="6:10" s="2" customFormat="1">
      <c r="F169" s="2">
        <v>5400</v>
      </c>
      <c r="H169" s="146" t="s">
        <v>43</v>
      </c>
      <c r="I169" s="145"/>
      <c r="J169" s="146" t="s">
        <v>43</v>
      </c>
    </row>
    <row r="170" spans="6:10" s="2" customFormat="1">
      <c r="F170" s="2">
        <v>5300</v>
      </c>
      <c r="H170" s="144">
        <v>17.489999999999998</v>
      </c>
      <c r="I170" s="145"/>
      <c r="J170" s="144">
        <v>17.489999999999998</v>
      </c>
    </row>
    <row r="171" spans="6:10" s="2" customFormat="1">
      <c r="F171" s="2">
        <v>5300</v>
      </c>
      <c r="H171" s="144">
        <v>31.47</v>
      </c>
      <c r="I171" s="145"/>
      <c r="J171" s="144">
        <v>31.47</v>
      </c>
    </row>
    <row r="172" spans="6:10" s="2" customFormat="1">
      <c r="F172" s="2">
        <v>5300</v>
      </c>
      <c r="H172" s="144">
        <v>36.72</v>
      </c>
      <c r="I172" s="145"/>
      <c r="J172" s="144">
        <v>36.72</v>
      </c>
    </row>
    <row r="173" spans="6:10" s="2" customFormat="1">
      <c r="F173" s="2">
        <v>5300</v>
      </c>
      <c r="H173" s="144">
        <v>50.7</v>
      </c>
      <c r="I173" s="145"/>
      <c r="J173" s="144">
        <v>50.7</v>
      </c>
    </row>
    <row r="174" spans="6:10" s="2" customFormat="1">
      <c r="F174" s="2">
        <v>5300</v>
      </c>
      <c r="H174" s="146" t="s">
        <v>43</v>
      </c>
      <c r="I174" s="145"/>
      <c r="J174" s="146" t="s">
        <v>43</v>
      </c>
    </row>
    <row r="175" spans="6:10" s="2" customFormat="1">
      <c r="F175" s="2">
        <v>5300</v>
      </c>
      <c r="H175" s="146" t="s">
        <v>43</v>
      </c>
      <c r="I175" s="145"/>
      <c r="J175" s="146" t="s">
        <v>43</v>
      </c>
    </row>
    <row r="176" spans="6:10" s="2" customFormat="1">
      <c r="F176" s="2">
        <v>5300</v>
      </c>
      <c r="H176" s="146" t="s">
        <v>43</v>
      </c>
      <c r="I176" s="145"/>
      <c r="J176" s="146" t="s">
        <v>43</v>
      </c>
    </row>
    <row r="177" spans="6:10" s="2" customFormat="1">
      <c r="F177" s="2">
        <v>5300</v>
      </c>
      <c r="H177" s="146" t="s">
        <v>43</v>
      </c>
      <c r="I177" s="145"/>
      <c r="J177" s="146" t="s">
        <v>43</v>
      </c>
    </row>
    <row r="178" spans="6:10" s="2" customFormat="1">
      <c r="F178" s="2">
        <v>5300</v>
      </c>
      <c r="H178" s="146" t="s">
        <v>43</v>
      </c>
      <c r="I178" s="145"/>
      <c r="J178" s="146" t="s">
        <v>43</v>
      </c>
    </row>
    <row r="179" spans="6:10" s="2" customFormat="1">
      <c r="F179" s="2">
        <v>5300</v>
      </c>
      <c r="H179" s="146" t="s">
        <v>43</v>
      </c>
      <c r="I179" s="145"/>
      <c r="J179" s="146" t="s">
        <v>43</v>
      </c>
    </row>
    <row r="180" spans="6:10" s="2" customFormat="1">
      <c r="F180" s="2">
        <v>5300</v>
      </c>
      <c r="H180" s="146" t="s">
        <v>43</v>
      </c>
      <c r="I180" s="145"/>
      <c r="J180" s="146" t="s">
        <v>43</v>
      </c>
    </row>
    <row r="181" spans="6:10" s="2" customFormat="1">
      <c r="F181" s="2">
        <v>9999</v>
      </c>
      <c r="H181" s="145" t="s">
        <v>43</v>
      </c>
      <c r="J181" s="145" t="s">
        <v>43</v>
      </c>
    </row>
    <row r="182" spans="6:10" s="2" customFormat="1">
      <c r="F182" s="2">
        <v>9999</v>
      </c>
      <c r="H182" s="145" t="s">
        <v>43</v>
      </c>
      <c r="J182" s="145" t="s">
        <v>43</v>
      </c>
    </row>
    <row r="183" spans="6:10" s="2" customFormat="1">
      <c r="F183" s="2">
        <v>9999</v>
      </c>
      <c r="H183" s="145" t="s">
        <v>43</v>
      </c>
      <c r="J183" s="145" t="s">
        <v>43</v>
      </c>
    </row>
    <row r="184" spans="6:10" s="2" customFormat="1">
      <c r="F184" s="2">
        <v>9999</v>
      </c>
      <c r="H184" s="145" t="s">
        <v>43</v>
      </c>
      <c r="J184" s="145" t="s">
        <v>43</v>
      </c>
    </row>
    <row r="185" spans="6:10" s="2" customFormat="1">
      <c r="F185" s="2">
        <v>9999</v>
      </c>
      <c r="H185" s="145">
        <f>'Medical, Dental Estimator'!H166</f>
        <v>349.21</v>
      </c>
      <c r="J185" s="145">
        <f>'Medical, Dental Estimator'!I166</f>
        <v>370.1</v>
      </c>
    </row>
    <row r="186" spans="6:10" s="2" customFormat="1">
      <c r="F186" s="2">
        <v>9999</v>
      </c>
      <c r="H186" s="145">
        <f>'Medical, Dental Estimator'!H167</f>
        <v>698.42</v>
      </c>
      <c r="J186" s="145">
        <f>'Medical, Dental Estimator'!I167</f>
        <v>740.2</v>
      </c>
    </row>
    <row r="187" spans="6:10" s="2" customFormat="1">
      <c r="F187" s="2">
        <v>9999</v>
      </c>
      <c r="H187" s="145" t="s">
        <v>43</v>
      </c>
      <c r="J187" s="145" t="s">
        <v>43</v>
      </c>
    </row>
    <row r="188" spans="6:10" s="2" customFormat="1">
      <c r="F188" s="2">
        <v>9999</v>
      </c>
      <c r="H188" s="145" t="s">
        <v>43</v>
      </c>
      <c r="J188" s="145" t="s">
        <v>43</v>
      </c>
    </row>
    <row r="189" spans="6:10" s="2" customFormat="1">
      <c r="F189" s="2">
        <v>9999</v>
      </c>
      <c r="H189" s="145" t="s">
        <v>43</v>
      </c>
      <c r="J189" s="145" t="s">
        <v>43</v>
      </c>
    </row>
    <row r="190" spans="6:10" s="2" customFormat="1">
      <c r="F190" s="2">
        <v>9999</v>
      </c>
      <c r="H190" s="145">
        <f>'Medical, Dental Estimator'!H171</f>
        <v>1047.6300000000001</v>
      </c>
      <c r="J190" s="145">
        <f>'Medical, Dental Estimator'!I171</f>
        <v>1110.3</v>
      </c>
    </row>
    <row r="191" spans="6:10" s="2" customFormat="1">
      <c r="F191" s="2">
        <v>9999</v>
      </c>
      <c r="H191" s="145" t="s">
        <v>43</v>
      </c>
      <c r="J191" s="145" t="s">
        <v>43</v>
      </c>
    </row>
    <row r="192" spans="6:10"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80" customFormat="1"/>
    <row r="286" s="80" customFormat="1"/>
    <row r="287" s="80" customFormat="1"/>
    <row r="288" s="80" customFormat="1"/>
    <row r="289" s="80" customFormat="1"/>
    <row r="290" s="80" customFormat="1"/>
    <row r="291" s="80" customFormat="1"/>
    <row r="292" s="80" customFormat="1"/>
    <row r="293" s="80" customFormat="1"/>
    <row r="294" s="80" customFormat="1"/>
    <row r="295" s="80" customFormat="1"/>
    <row r="296" s="80" customFormat="1"/>
    <row r="297" s="80" customFormat="1"/>
    <row r="298" s="80" customFormat="1"/>
    <row r="299" s="80" customFormat="1"/>
    <row r="300" s="80" customFormat="1"/>
    <row r="301" s="80" customFormat="1"/>
    <row r="302" s="80" customFormat="1"/>
    <row r="303" s="80" customFormat="1"/>
    <row r="304" s="80" customFormat="1"/>
    <row r="305" s="80" customFormat="1"/>
    <row r="306" s="80" customFormat="1"/>
    <row r="307" s="80" customFormat="1"/>
    <row r="308" s="80" customFormat="1"/>
    <row r="309" s="80" customFormat="1"/>
    <row r="310" s="80" customFormat="1"/>
    <row r="311" s="80" customFormat="1"/>
    <row r="312" s="80" customFormat="1"/>
    <row r="313" s="80" customFormat="1"/>
    <row r="314" s="80" customFormat="1"/>
    <row r="315" s="80" customFormat="1"/>
    <row r="316" s="80" customFormat="1"/>
    <row r="317" s="80" customFormat="1"/>
    <row r="318" s="80" customFormat="1"/>
    <row r="319" s="80" customFormat="1"/>
    <row r="320" s="80" customFormat="1"/>
    <row r="321" s="80" customFormat="1"/>
    <row r="322" s="80" customFormat="1"/>
    <row r="323" s="80" customFormat="1"/>
    <row r="324" s="80" customFormat="1"/>
    <row r="325" s="80" customFormat="1"/>
    <row r="326" s="80" customFormat="1"/>
    <row r="327" s="80" customFormat="1"/>
    <row r="328" s="80" customFormat="1"/>
    <row r="329" s="80" customFormat="1"/>
    <row r="330" s="80" customFormat="1"/>
    <row r="331" s="80" customFormat="1"/>
    <row r="332" s="80" customFormat="1"/>
    <row r="333" s="80" customFormat="1"/>
    <row r="334" s="80" customFormat="1"/>
    <row r="335" s="80" customFormat="1"/>
    <row r="336" s="80" customFormat="1"/>
    <row r="337" s="80" customFormat="1"/>
    <row r="338" s="80" customFormat="1"/>
    <row r="339" s="80" customFormat="1"/>
    <row r="340" s="80" customFormat="1"/>
    <row r="341" s="80" customFormat="1"/>
    <row r="342" s="80" customFormat="1"/>
    <row r="343" s="80" customFormat="1"/>
    <row r="344" s="80" customFormat="1"/>
    <row r="345" s="80" customFormat="1"/>
    <row r="346" s="80" customFormat="1"/>
    <row r="347" s="80" customFormat="1"/>
    <row r="348" s="80" customFormat="1"/>
    <row r="349" s="80" customFormat="1"/>
    <row r="350" s="80" customFormat="1"/>
    <row r="351" s="80" customFormat="1"/>
    <row r="352" s="80" customFormat="1"/>
    <row r="353" s="80" customFormat="1"/>
    <row r="354" s="80" customFormat="1"/>
    <row r="355" s="80" customFormat="1"/>
    <row r="356" s="80" customFormat="1"/>
    <row r="357" s="80" customFormat="1"/>
    <row r="358" s="80" customFormat="1"/>
    <row r="359" s="80" customFormat="1"/>
    <row r="360" s="80" customFormat="1"/>
    <row r="361" s="80" customFormat="1"/>
    <row r="362" s="80" customFormat="1"/>
    <row r="363" s="80" customFormat="1"/>
    <row r="364" s="80" customFormat="1"/>
    <row r="365" s="80" customFormat="1"/>
    <row r="366" s="80" customFormat="1"/>
    <row r="367" s="80" customFormat="1"/>
    <row r="368" s="80" customFormat="1"/>
    <row r="369" s="80" customFormat="1"/>
    <row r="370" s="80" customFormat="1"/>
    <row r="371" s="80" customFormat="1"/>
    <row r="372" s="80" customFormat="1"/>
    <row r="373" s="80" customFormat="1"/>
    <row r="374" s="80" customFormat="1"/>
    <row r="375" s="80" customFormat="1"/>
    <row r="376" s="80" customFormat="1"/>
    <row r="377" s="80" customFormat="1"/>
    <row r="378" s="80" customFormat="1"/>
    <row r="379" s="80" customFormat="1"/>
    <row r="380" s="80" customFormat="1"/>
    <row r="381" s="80" customFormat="1"/>
    <row r="382" s="80" customFormat="1"/>
    <row r="383" s="80" customFormat="1"/>
    <row r="384" s="80" customFormat="1"/>
    <row r="385" s="80" customFormat="1"/>
    <row r="386" s="80" customFormat="1"/>
    <row r="387" s="80" customFormat="1"/>
    <row r="388" s="80" customFormat="1"/>
    <row r="389" s="80" customFormat="1"/>
    <row r="390" s="80" customFormat="1"/>
    <row r="391" s="80" customFormat="1"/>
    <row r="392" s="80" customFormat="1"/>
    <row r="393" s="80" customFormat="1"/>
    <row r="394" s="80" customFormat="1"/>
    <row r="395" s="80" customFormat="1"/>
    <row r="396" s="80" customFormat="1"/>
    <row r="397" s="80" customFormat="1"/>
    <row r="398" s="80" customFormat="1"/>
    <row r="399" s="80" customFormat="1"/>
    <row r="400" s="80" customFormat="1"/>
    <row r="401" s="80" customFormat="1"/>
    <row r="402" s="80" customFormat="1"/>
    <row r="403" s="80" customFormat="1"/>
    <row r="404" s="80" customFormat="1"/>
    <row r="405" s="80" customFormat="1"/>
    <row r="406" s="80" customFormat="1"/>
    <row r="407" s="80" customFormat="1"/>
    <row r="408" s="80" customFormat="1"/>
    <row r="409" s="80" customFormat="1"/>
    <row r="410" s="80" customFormat="1"/>
    <row r="411" s="80" customFormat="1"/>
    <row r="412" s="80" customFormat="1"/>
    <row r="413" s="80" customFormat="1"/>
    <row r="414" s="80" customFormat="1"/>
    <row r="415" s="80" customFormat="1"/>
    <row r="416" s="80" customFormat="1"/>
    <row r="417" s="80" customFormat="1"/>
    <row r="418" s="80" customFormat="1"/>
    <row r="419" s="80" customFormat="1"/>
    <row r="420" s="80" customFormat="1"/>
    <row r="421" s="80" customFormat="1"/>
    <row r="422" s="80" customFormat="1"/>
    <row r="423" s="80" customFormat="1"/>
    <row r="424" s="80" customFormat="1"/>
    <row r="425" s="80" customFormat="1"/>
    <row r="426" s="80" customFormat="1"/>
    <row r="427" s="80" customFormat="1"/>
    <row r="428" s="80" customFormat="1"/>
    <row r="429" s="80" customFormat="1"/>
    <row r="430" s="80" customFormat="1"/>
    <row r="431" s="80" customFormat="1"/>
    <row r="432" s="80" customFormat="1"/>
    <row r="433" s="80" customFormat="1"/>
    <row r="434" s="80" customFormat="1"/>
    <row r="435" s="80" customFormat="1"/>
    <row r="436" s="80" customFormat="1"/>
    <row r="437" s="80" customFormat="1"/>
    <row r="438" s="80" customFormat="1"/>
    <row r="439" s="80" customFormat="1"/>
    <row r="440" s="80" customFormat="1"/>
    <row r="441" s="80" customFormat="1"/>
    <row r="442" s="80" customFormat="1"/>
    <row r="443" s="80" customFormat="1"/>
    <row r="444" s="80" customFormat="1"/>
    <row r="445" s="80" customFormat="1"/>
    <row r="446" s="80" customFormat="1"/>
    <row r="447" s="80" customFormat="1"/>
    <row r="448" s="80" customFormat="1"/>
    <row r="449" s="80" customFormat="1"/>
    <row r="450" s="80" customFormat="1"/>
    <row r="451" s="80" customFormat="1"/>
    <row r="452" s="80" customFormat="1"/>
    <row r="453" s="80" customFormat="1"/>
    <row r="454" s="80" customFormat="1"/>
    <row r="455" s="80" customFormat="1"/>
    <row r="456" s="80" customFormat="1"/>
    <row r="457" s="80" customFormat="1"/>
    <row r="458" s="80" customFormat="1"/>
    <row r="459" s="80" customFormat="1"/>
    <row r="460" s="80" customFormat="1"/>
    <row r="461" s="80" customFormat="1"/>
    <row r="462" s="80" customFormat="1"/>
    <row r="463" s="80" customFormat="1"/>
    <row r="464" s="80" customFormat="1"/>
    <row r="465" s="80" customFormat="1"/>
    <row r="466" s="80" customFormat="1"/>
    <row r="467" s="80" customFormat="1"/>
    <row r="468" s="80" customFormat="1"/>
    <row r="469" s="80" customFormat="1"/>
    <row r="470" s="80" customFormat="1"/>
    <row r="471" s="80" customFormat="1"/>
    <row r="472" s="80" customFormat="1"/>
    <row r="473" s="80" customFormat="1"/>
    <row r="474" s="80" customFormat="1"/>
    <row r="475" s="80" customFormat="1"/>
    <row r="476" s="80" customFormat="1"/>
    <row r="477" s="80" customFormat="1"/>
    <row r="478" s="80" customFormat="1"/>
    <row r="479" s="80" customFormat="1"/>
    <row r="480" s="80" customFormat="1"/>
    <row r="481" s="80" customFormat="1"/>
    <row r="482" s="80" customFormat="1"/>
    <row r="483" s="80" customFormat="1"/>
    <row r="484" s="80" customFormat="1"/>
    <row r="485" s="80" customFormat="1"/>
    <row r="486" s="80" customFormat="1"/>
    <row r="487" s="80" customFormat="1"/>
    <row r="488" s="80" customFormat="1"/>
    <row r="489" s="80" customFormat="1"/>
    <row r="490" s="80" customFormat="1"/>
    <row r="491" s="80" customFormat="1"/>
    <row r="492" s="80"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pans="11:26" s="28" customFormat="1"/>
    <row r="578" spans="11:26" s="28" customFormat="1"/>
    <row r="579" spans="11:26" s="28" customFormat="1"/>
    <row r="580" spans="11:26" s="19" customFormat="1">
      <c r="K580" s="28"/>
      <c r="L580" s="28"/>
      <c r="M580" s="28"/>
      <c r="N580" s="28"/>
      <c r="O580" s="28"/>
      <c r="P580" s="28"/>
      <c r="Q580" s="28"/>
      <c r="R580" s="28"/>
      <c r="S580" s="28"/>
      <c r="T580" s="28"/>
      <c r="U580" s="28"/>
      <c r="V580" s="28"/>
      <c r="W580" s="2"/>
      <c r="X580" s="2"/>
      <c r="Y580" s="2"/>
      <c r="Z580" s="2"/>
    </row>
    <row r="581" spans="11:26" s="19" customFormat="1">
      <c r="K581" s="28"/>
      <c r="L581" s="28"/>
      <c r="M581" s="28"/>
      <c r="N581" s="28"/>
      <c r="O581" s="28"/>
      <c r="P581" s="28"/>
      <c r="Q581" s="28"/>
      <c r="R581" s="28"/>
      <c r="S581" s="28"/>
      <c r="T581" s="28"/>
      <c r="U581" s="28"/>
      <c r="V581" s="28"/>
      <c r="W581" s="2"/>
      <c r="X581" s="2"/>
      <c r="Y581" s="2"/>
      <c r="Z581" s="2"/>
    </row>
    <row r="582" spans="11:26" s="19" customFormat="1">
      <c r="K582" s="28"/>
      <c r="L582" s="28"/>
      <c r="M582" s="28"/>
      <c r="N582" s="28"/>
      <c r="O582" s="28"/>
      <c r="P582" s="28"/>
      <c r="Q582" s="28"/>
      <c r="R582" s="28"/>
      <c r="S582" s="28"/>
      <c r="T582" s="28"/>
      <c r="U582" s="28"/>
      <c r="V582" s="28"/>
      <c r="W582" s="2"/>
      <c r="X582" s="2"/>
      <c r="Y582" s="2"/>
      <c r="Z582" s="2"/>
    </row>
    <row r="583" spans="11:26" s="19" customFormat="1">
      <c r="K583" s="28"/>
      <c r="L583" s="28"/>
      <c r="M583" s="28"/>
      <c r="N583" s="28"/>
      <c r="O583" s="28"/>
      <c r="P583" s="28"/>
      <c r="Q583" s="28"/>
      <c r="R583" s="28"/>
      <c r="S583" s="28"/>
      <c r="T583" s="28"/>
      <c r="U583" s="28"/>
      <c r="V583" s="28"/>
      <c r="W583" s="2"/>
      <c r="X583" s="2"/>
      <c r="Y583" s="2"/>
      <c r="Z583" s="2"/>
    </row>
  </sheetData>
  <sheetProtection sheet="1" objects="1" scenarios="1"/>
  <mergeCells count="52">
    <mergeCell ref="B38:Q38"/>
    <mergeCell ref="F17:G17"/>
    <mergeCell ref="F19:G19"/>
    <mergeCell ref="F27:G27"/>
    <mergeCell ref="Q21:R21"/>
    <mergeCell ref="Q23:R23"/>
    <mergeCell ref="Q25:R25"/>
    <mergeCell ref="K25:L25"/>
    <mergeCell ref="H17:I17"/>
    <mergeCell ref="Q29:R29"/>
    <mergeCell ref="B17:C17"/>
    <mergeCell ref="O25:P25"/>
    <mergeCell ref="O29:P29"/>
    <mergeCell ref="M25:N25"/>
    <mergeCell ref="M29:N29"/>
    <mergeCell ref="K29:L29"/>
    <mergeCell ref="A1:R1"/>
    <mergeCell ref="E4:F4"/>
    <mergeCell ref="Q6:R6"/>
    <mergeCell ref="Q9:R9"/>
    <mergeCell ref="Q11:R11"/>
    <mergeCell ref="B6:C6"/>
    <mergeCell ref="F6:G6"/>
    <mergeCell ref="D6:E6"/>
    <mergeCell ref="O6:P6"/>
    <mergeCell ref="K6:L6"/>
    <mergeCell ref="H6:I6"/>
    <mergeCell ref="M6:N6"/>
    <mergeCell ref="Q13:R13"/>
    <mergeCell ref="Q15:R15"/>
    <mergeCell ref="K23:L23"/>
    <mergeCell ref="K9:L9"/>
    <mergeCell ref="K11:L11"/>
    <mergeCell ref="K13:L13"/>
    <mergeCell ref="K15:L15"/>
    <mergeCell ref="K21:L21"/>
    <mergeCell ref="O21:P21"/>
    <mergeCell ref="M21:N21"/>
    <mergeCell ref="M23:N23"/>
    <mergeCell ref="O23:P23"/>
    <mergeCell ref="H19:I19"/>
    <mergeCell ref="H27:I27"/>
    <mergeCell ref="B27:C27"/>
    <mergeCell ref="B19:C19"/>
    <mergeCell ref="O9:P9"/>
    <mergeCell ref="O11:P11"/>
    <mergeCell ref="O13:P13"/>
    <mergeCell ref="O15:P15"/>
    <mergeCell ref="M15:N15"/>
    <mergeCell ref="M9:N9"/>
    <mergeCell ref="M11:N11"/>
    <mergeCell ref="M13:N13"/>
  </mergeCells>
  <conditionalFormatting sqref="B30:G30">
    <cfRule type="containsText" dxfId="2" priority="4" stopIfTrue="1" operator="containsText" text="N/A">
      <formula>NOT(ISERROR(SEARCH("N/A",B30)))</formula>
    </cfRule>
    <cfRule type="notContainsText" dxfId="1" priority="5" stopIfTrue="1" operator="notContains" text="N/A">
      <formula>ISERROR(SEARCH("N/A",B30))</formula>
    </cfRule>
  </conditionalFormatting>
  <conditionalFormatting sqref="H23:I26 D23:E29 H29:I29 H30:J30">
    <cfRule type="containsErrors" dxfId="0" priority="7" stopIfTrue="1">
      <formula>ISERROR(D23)</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xr:uid="{00000000-0002-0000-0100-000000000000}">
      <formula1>#REF!</formula1>
    </dataValidation>
    <dataValidation type="whole" allowBlank="1" showInputMessage="1" showErrorMessage="1" sqref="B44" xr:uid="{00000000-0002-0000-0100-000001000000}">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6"/>
  <sheetViews>
    <sheetView zoomScale="115" zoomScaleNormal="115" workbookViewId="0">
      <selection activeCell="B17" sqref="B17"/>
    </sheetView>
  </sheetViews>
  <sheetFormatPr defaultRowHeight="15"/>
  <sheetData>
    <row r="1" spans="1:18">
      <c r="C1" s="58">
        <v>1</v>
      </c>
      <c r="D1" s="58">
        <v>2</v>
      </c>
      <c r="E1" s="58">
        <v>3</v>
      </c>
      <c r="F1" s="58">
        <v>4</v>
      </c>
      <c r="G1" s="58">
        <v>5</v>
      </c>
      <c r="H1" s="58">
        <v>6</v>
      </c>
      <c r="I1" s="58">
        <v>7</v>
      </c>
      <c r="J1" s="58">
        <v>8</v>
      </c>
      <c r="K1" s="58">
        <v>9</v>
      </c>
      <c r="L1" s="58">
        <v>10</v>
      </c>
      <c r="M1" s="58">
        <v>11</v>
      </c>
      <c r="N1" s="58">
        <v>12</v>
      </c>
      <c r="O1" s="58">
        <v>13</v>
      </c>
      <c r="P1" s="58">
        <v>14</v>
      </c>
      <c r="Q1" s="58">
        <v>15</v>
      </c>
      <c r="R1" s="58">
        <v>16</v>
      </c>
    </row>
    <row r="2" spans="1:18">
      <c r="A2" s="45" t="s">
        <v>115</v>
      </c>
      <c r="B2" s="50"/>
      <c r="C2" s="55">
        <v>50</v>
      </c>
      <c r="D2" s="55">
        <v>51</v>
      </c>
      <c r="E2" s="55">
        <v>52</v>
      </c>
      <c r="F2" s="55">
        <v>53</v>
      </c>
      <c r="G2" s="55">
        <v>54</v>
      </c>
      <c r="H2" s="55">
        <v>55</v>
      </c>
      <c r="I2" s="55">
        <v>56</v>
      </c>
      <c r="J2" s="55">
        <v>57</v>
      </c>
      <c r="K2" s="55">
        <v>58</v>
      </c>
      <c r="L2" s="55">
        <v>59</v>
      </c>
      <c r="M2" s="55">
        <v>60</v>
      </c>
      <c r="N2" s="55">
        <v>61</v>
      </c>
      <c r="O2" s="55">
        <v>62</v>
      </c>
      <c r="P2" s="55">
        <v>63</v>
      </c>
      <c r="Q2" s="55">
        <v>64</v>
      </c>
      <c r="R2" s="55">
        <v>65</v>
      </c>
    </row>
    <row r="3" spans="1:18">
      <c r="A3" s="58">
        <v>1</v>
      </c>
      <c r="B3" s="56">
        <v>10</v>
      </c>
      <c r="C3" s="51">
        <v>0</v>
      </c>
      <c r="D3" s="51">
        <v>0</v>
      </c>
      <c r="E3" s="51">
        <v>0</v>
      </c>
      <c r="F3" s="51">
        <v>0</v>
      </c>
      <c r="G3" s="51">
        <v>0</v>
      </c>
      <c r="H3" s="51">
        <v>0</v>
      </c>
      <c r="I3" s="51">
        <v>0.05</v>
      </c>
      <c r="J3" s="51">
        <v>0.1</v>
      </c>
      <c r="K3" s="51">
        <v>0.15</v>
      </c>
      <c r="L3" s="51">
        <v>0.2</v>
      </c>
      <c r="M3" s="51">
        <v>0.25</v>
      </c>
      <c r="N3" s="51">
        <v>0.3</v>
      </c>
      <c r="O3" s="51">
        <v>0.35</v>
      </c>
      <c r="P3" s="51">
        <v>0.4</v>
      </c>
      <c r="Q3" s="51">
        <v>0.45</v>
      </c>
      <c r="R3" s="51">
        <v>0.5</v>
      </c>
    </row>
    <row r="4" spans="1:18">
      <c r="A4" s="58">
        <v>2</v>
      </c>
      <c r="B4" s="56">
        <v>11</v>
      </c>
      <c r="C4" s="51">
        <v>0</v>
      </c>
      <c r="D4" s="51">
        <v>0</v>
      </c>
      <c r="E4" s="51">
        <v>0</v>
      </c>
      <c r="F4" s="51">
        <v>0</v>
      </c>
      <c r="G4" s="51">
        <v>0</v>
      </c>
      <c r="H4" s="51">
        <v>0</v>
      </c>
      <c r="I4" s="51">
        <v>5.5E-2</v>
      </c>
      <c r="J4" s="51">
        <v>0.11</v>
      </c>
      <c r="K4" s="51">
        <v>0.16500000000000001</v>
      </c>
      <c r="L4" s="51">
        <v>0.22</v>
      </c>
      <c r="M4" s="51">
        <v>0.27500000000000002</v>
      </c>
      <c r="N4" s="51">
        <v>0.33</v>
      </c>
      <c r="O4" s="51">
        <v>0.38500000000000001</v>
      </c>
      <c r="P4" s="51">
        <v>0.44</v>
      </c>
      <c r="Q4" s="51">
        <v>0.495</v>
      </c>
      <c r="R4" s="51">
        <v>0.55000000000000004</v>
      </c>
    </row>
    <row r="5" spans="1:18">
      <c r="A5" s="58">
        <v>3</v>
      </c>
      <c r="B5" s="56">
        <v>12</v>
      </c>
      <c r="C5" s="51">
        <v>0</v>
      </c>
      <c r="D5" s="51">
        <v>0</v>
      </c>
      <c r="E5" s="51">
        <v>0</v>
      </c>
      <c r="F5" s="51">
        <v>0</v>
      </c>
      <c r="G5" s="51">
        <v>0</v>
      </c>
      <c r="H5" s="51">
        <v>0</v>
      </c>
      <c r="I5" s="51">
        <v>0.06</v>
      </c>
      <c r="J5" s="51">
        <v>0.12</v>
      </c>
      <c r="K5" s="51">
        <v>0.18</v>
      </c>
      <c r="L5" s="51">
        <v>0.24</v>
      </c>
      <c r="M5" s="51">
        <v>0.3</v>
      </c>
      <c r="N5" s="51">
        <v>0.36</v>
      </c>
      <c r="O5" s="51">
        <v>0.42</v>
      </c>
      <c r="P5" s="51">
        <v>0.48</v>
      </c>
      <c r="Q5" s="51">
        <v>0.54</v>
      </c>
      <c r="R5" s="51">
        <v>0.6</v>
      </c>
    </row>
    <row r="6" spans="1:18">
      <c r="A6" s="58">
        <v>4</v>
      </c>
      <c r="B6" s="56">
        <v>13</v>
      </c>
      <c r="C6" s="51">
        <v>0</v>
      </c>
      <c r="D6" s="51">
        <v>0</v>
      </c>
      <c r="E6" s="51">
        <v>0</v>
      </c>
      <c r="F6" s="51">
        <v>0</v>
      </c>
      <c r="G6" s="51">
        <v>0</v>
      </c>
      <c r="H6" s="51">
        <v>0</v>
      </c>
      <c r="I6" s="51">
        <v>6.5000000000000002E-2</v>
      </c>
      <c r="J6" s="51">
        <v>0.13</v>
      </c>
      <c r="K6" s="51">
        <v>0.19500000000000001</v>
      </c>
      <c r="L6" s="51">
        <v>0.26</v>
      </c>
      <c r="M6" s="51">
        <v>0.32500000000000001</v>
      </c>
      <c r="N6" s="51">
        <v>0.39</v>
      </c>
      <c r="O6" s="51">
        <v>0.45500000000000002</v>
      </c>
      <c r="P6" s="51">
        <v>0.52</v>
      </c>
      <c r="Q6" s="51">
        <v>0.58499999999999996</v>
      </c>
      <c r="R6" s="51">
        <v>0.65</v>
      </c>
    </row>
    <row r="7" spans="1:18">
      <c r="A7" s="58">
        <v>5</v>
      </c>
      <c r="B7" s="56">
        <v>14</v>
      </c>
      <c r="C7" s="51">
        <v>0</v>
      </c>
      <c r="D7" s="51">
        <v>0</v>
      </c>
      <c r="E7" s="51">
        <v>0</v>
      </c>
      <c r="F7" s="51">
        <v>0</v>
      </c>
      <c r="G7" s="51">
        <v>0</v>
      </c>
      <c r="H7" s="51">
        <v>0</v>
      </c>
      <c r="I7" s="51">
        <v>7.0000000000000007E-2</v>
      </c>
      <c r="J7" s="51">
        <v>0.14000000000000001</v>
      </c>
      <c r="K7" s="51">
        <v>0.21</v>
      </c>
      <c r="L7" s="51">
        <v>0.28000000000000003</v>
      </c>
      <c r="M7" s="51">
        <v>0.35</v>
      </c>
      <c r="N7" s="51">
        <v>0.42</v>
      </c>
      <c r="O7" s="51">
        <v>0.49</v>
      </c>
      <c r="P7" s="51">
        <v>0.56000000000000005</v>
      </c>
      <c r="Q7" s="51">
        <v>0.63</v>
      </c>
      <c r="R7" s="51">
        <v>0.7</v>
      </c>
    </row>
    <row r="8" spans="1:18">
      <c r="A8" s="58">
        <v>6</v>
      </c>
      <c r="B8" s="56">
        <v>15</v>
      </c>
      <c r="C8" s="51">
        <v>0</v>
      </c>
      <c r="D8" s="51">
        <v>0</v>
      </c>
      <c r="E8" s="51">
        <v>0</v>
      </c>
      <c r="F8" s="51">
        <v>0</v>
      </c>
      <c r="G8" s="51">
        <v>0</v>
      </c>
      <c r="H8" s="51">
        <v>0</v>
      </c>
      <c r="I8" s="51">
        <v>7.4999999999999997E-2</v>
      </c>
      <c r="J8" s="51">
        <v>0.15</v>
      </c>
      <c r="K8" s="51">
        <v>0.22500000000000001</v>
      </c>
      <c r="L8" s="51">
        <v>0.3</v>
      </c>
      <c r="M8" s="51">
        <v>0.375</v>
      </c>
      <c r="N8" s="51">
        <v>0.45</v>
      </c>
      <c r="O8" s="51">
        <v>0.52500000000000002</v>
      </c>
      <c r="P8" s="51">
        <v>0.6</v>
      </c>
      <c r="Q8" s="51">
        <v>0.67500000000000004</v>
      </c>
      <c r="R8" s="51">
        <v>0.75</v>
      </c>
    </row>
    <row r="9" spans="1:18">
      <c r="A9" s="58">
        <v>7</v>
      </c>
      <c r="B9" s="56">
        <v>16</v>
      </c>
      <c r="C9" s="51">
        <v>0</v>
      </c>
      <c r="D9" s="51">
        <v>0</v>
      </c>
      <c r="E9" s="51">
        <v>0</v>
      </c>
      <c r="F9" s="51">
        <v>0</v>
      </c>
      <c r="G9" s="51">
        <v>0</v>
      </c>
      <c r="H9" s="51">
        <v>0</v>
      </c>
      <c r="I9" s="51">
        <v>0.08</v>
      </c>
      <c r="J9" s="51">
        <v>0.16</v>
      </c>
      <c r="K9" s="51">
        <v>0.24</v>
      </c>
      <c r="L9" s="51">
        <v>0.32</v>
      </c>
      <c r="M9" s="51">
        <v>0.4</v>
      </c>
      <c r="N9" s="51">
        <v>0.48</v>
      </c>
      <c r="O9" s="51">
        <v>0.56000000000000005</v>
      </c>
      <c r="P9" s="51">
        <v>0.64</v>
      </c>
      <c r="Q9" s="51">
        <v>0.72</v>
      </c>
      <c r="R9" s="51">
        <v>0.8</v>
      </c>
    </row>
    <row r="10" spans="1:18">
      <c r="A10" s="58">
        <v>8</v>
      </c>
      <c r="B10" s="56">
        <v>17</v>
      </c>
      <c r="C10" s="51">
        <v>0</v>
      </c>
      <c r="D10" s="51">
        <v>0</v>
      </c>
      <c r="E10" s="51">
        <v>0</v>
      </c>
      <c r="F10" s="51">
        <v>0</v>
      </c>
      <c r="G10" s="51">
        <v>0</v>
      </c>
      <c r="H10" s="51">
        <v>0</v>
      </c>
      <c r="I10" s="51">
        <v>8.5000000000000006E-2</v>
      </c>
      <c r="J10" s="51">
        <v>0.17</v>
      </c>
      <c r="K10" s="51">
        <v>0.255</v>
      </c>
      <c r="L10" s="51">
        <v>0.34</v>
      </c>
      <c r="M10" s="51">
        <v>0.42499999999999999</v>
      </c>
      <c r="N10" s="51">
        <v>0.51</v>
      </c>
      <c r="O10" s="51">
        <v>0.59499999999999997</v>
      </c>
      <c r="P10" s="51">
        <v>0.68</v>
      </c>
      <c r="Q10" s="51">
        <v>0.76500000000000001</v>
      </c>
      <c r="R10" s="51">
        <v>0.85</v>
      </c>
    </row>
    <row r="11" spans="1:18">
      <c r="A11" s="58">
        <v>9</v>
      </c>
      <c r="B11" s="56">
        <v>18</v>
      </c>
      <c r="C11" s="51">
        <v>0</v>
      </c>
      <c r="D11" s="51">
        <v>0</v>
      </c>
      <c r="E11" s="51">
        <v>0</v>
      </c>
      <c r="F11" s="51">
        <v>0</v>
      </c>
      <c r="G11" s="51">
        <v>0</v>
      </c>
      <c r="H11" s="51">
        <v>0</v>
      </c>
      <c r="I11" s="51">
        <v>0.09</v>
      </c>
      <c r="J11" s="51">
        <v>0.18</v>
      </c>
      <c r="K11" s="51">
        <v>0.27</v>
      </c>
      <c r="L11" s="51">
        <v>0.36</v>
      </c>
      <c r="M11" s="51">
        <v>0.45</v>
      </c>
      <c r="N11" s="51">
        <v>0.54</v>
      </c>
      <c r="O11" s="51">
        <v>0.63</v>
      </c>
      <c r="P11" s="51">
        <v>0.72</v>
      </c>
      <c r="Q11" s="51">
        <v>0.81</v>
      </c>
      <c r="R11" s="51">
        <v>0.9</v>
      </c>
    </row>
    <row r="12" spans="1:18">
      <c r="A12" s="58">
        <v>10</v>
      </c>
      <c r="B12" s="56">
        <v>19</v>
      </c>
      <c r="C12" s="51">
        <v>0</v>
      </c>
      <c r="D12" s="51">
        <v>0</v>
      </c>
      <c r="E12" s="51">
        <v>0</v>
      </c>
      <c r="F12" s="51">
        <v>0</v>
      </c>
      <c r="G12" s="51">
        <v>0</v>
      </c>
      <c r="H12" s="51">
        <v>0</v>
      </c>
      <c r="I12" s="51">
        <v>9.5000000000000001E-2</v>
      </c>
      <c r="J12" s="51">
        <v>0.19</v>
      </c>
      <c r="K12" s="51">
        <v>0.28499999999999998</v>
      </c>
      <c r="L12" s="51">
        <v>0.38</v>
      </c>
      <c r="M12" s="51">
        <v>0.47499999999999998</v>
      </c>
      <c r="N12" s="51">
        <v>0.56999999999999995</v>
      </c>
      <c r="O12" s="51">
        <v>0.66500000000000004</v>
      </c>
      <c r="P12" s="51">
        <v>0.76</v>
      </c>
      <c r="Q12" s="51">
        <v>0.85499999999999998</v>
      </c>
      <c r="R12" s="51">
        <v>0.95</v>
      </c>
    </row>
    <row r="13" spans="1:18">
      <c r="A13" s="58">
        <v>11</v>
      </c>
      <c r="B13" s="56">
        <v>20</v>
      </c>
      <c r="C13" s="51">
        <v>0</v>
      </c>
      <c r="D13" s="51">
        <v>0</v>
      </c>
      <c r="E13" s="51">
        <v>0</v>
      </c>
      <c r="F13" s="51">
        <v>0</v>
      </c>
      <c r="G13" s="51">
        <v>0</v>
      </c>
      <c r="H13" s="51">
        <v>0</v>
      </c>
      <c r="I13" s="51">
        <v>0.1</v>
      </c>
      <c r="J13" s="51">
        <v>0.2</v>
      </c>
      <c r="K13" s="51">
        <v>0.3</v>
      </c>
      <c r="L13" s="51">
        <v>0.4</v>
      </c>
      <c r="M13" s="51">
        <v>0.5</v>
      </c>
      <c r="N13" s="51">
        <v>0.6</v>
      </c>
      <c r="O13" s="51">
        <v>0.7</v>
      </c>
      <c r="P13" s="51">
        <v>0.8</v>
      </c>
      <c r="Q13" s="51">
        <v>0.9</v>
      </c>
      <c r="R13" s="51">
        <v>1</v>
      </c>
    </row>
    <row r="15" spans="1:18">
      <c r="B15" s="53" t="s">
        <v>117</v>
      </c>
      <c r="C15" s="53" t="s">
        <v>116</v>
      </c>
      <c r="D15" s="62"/>
      <c r="E15" t="s">
        <v>118</v>
      </c>
      <c r="I15" s="61" t="s">
        <v>122</v>
      </c>
      <c r="J15" s="61" t="s">
        <v>123</v>
      </c>
    </row>
    <row r="16" spans="1:18">
      <c r="B16" s="54">
        <f>IF('Medical, Dental Estimator'!C15&gt;20,20,'Medical, Dental Estimator'!C15)</f>
        <v>17</v>
      </c>
      <c r="C16" s="54">
        <f>IF('Medical, Dental Estimator'!C13&gt;65,65,'Medical, Dental Estimator'!C13)</f>
        <v>62</v>
      </c>
      <c r="D16" s="61"/>
      <c r="E16" s="57">
        <f>INDEX(C3:R13,MATCH(B16,B3:B13,0),MATCH(C16,C2:R2,0))</f>
        <v>0.59499999999999997</v>
      </c>
    </row>
    <row r="17" spans="2:7">
      <c r="B17" s="45"/>
      <c r="C17" s="45"/>
      <c r="E17" s="59">
        <f>IF(B16&gt;=20,INDEX(C3:R13,MATCH(20,B3:B13,0),MATCH(C16,C2:R2,0)),INDEX(C3:R13,MATCH(B16,B3:B13,0),MATCH(C16,C2:R2,0)))</f>
        <v>0.59499999999999997</v>
      </c>
      <c r="F17" t="s">
        <v>119</v>
      </c>
    </row>
    <row r="18" spans="2:7">
      <c r="B18" s="45"/>
      <c r="C18" s="45"/>
      <c r="E18" s="59">
        <f>IF(C16&gt;=65,INDEX(C3:R13,MATCH(B16,B3:B13,0),MATCH(65,C2:R2,0)),INDEX(C3:R13,MATCH(B16,B3:B13,0),MATCH(C16,C2:R2,0)))</f>
        <v>0.59499999999999997</v>
      </c>
      <c r="F18" t="s">
        <v>120</v>
      </c>
    </row>
    <row r="19" spans="2:7">
      <c r="B19" s="45"/>
      <c r="C19" s="45"/>
      <c r="D19" s="60" t="s">
        <v>121</v>
      </c>
      <c r="E19" s="59"/>
    </row>
    <row r="20" spans="2:7">
      <c r="B20" s="45"/>
      <c r="C20" s="45"/>
      <c r="E20" s="59"/>
    </row>
    <row r="21" spans="2:7">
      <c r="B21">
        <v>10</v>
      </c>
      <c r="C21">
        <v>50</v>
      </c>
      <c r="D21" t="str">
        <f>CONCATENATE(B21,C21)</f>
        <v>1050</v>
      </c>
      <c r="E21" s="52">
        <f>INDEX(C3:R13,MATCH(B21,B3:B13,0),MATCH(C21,C2:R2,0))</f>
        <v>0</v>
      </c>
    </row>
    <row r="22" spans="2:7">
      <c r="B22">
        <v>10</v>
      </c>
      <c r="C22">
        <v>51</v>
      </c>
      <c r="D22" t="str">
        <f t="shared" ref="D22:D85" si="0">CONCATENATE(B22,C22)</f>
        <v>1051</v>
      </c>
      <c r="E22" s="52"/>
    </row>
    <row r="23" spans="2:7">
      <c r="B23">
        <v>10</v>
      </c>
      <c r="C23">
        <v>52</v>
      </c>
      <c r="D23" t="str">
        <f t="shared" si="0"/>
        <v>1052</v>
      </c>
      <c r="E23" s="52"/>
    </row>
    <row r="24" spans="2:7">
      <c r="B24">
        <v>10</v>
      </c>
      <c r="C24">
        <v>53</v>
      </c>
      <c r="D24" t="str">
        <f t="shared" si="0"/>
        <v>1053</v>
      </c>
      <c r="E24" s="52"/>
      <c r="G24" t="str">
        <f>IF(OR(B16&gt;=20,C16&gt;=65),"yay","never mind")</f>
        <v>never mind</v>
      </c>
    </row>
    <row r="25" spans="2:7">
      <c r="B25">
        <v>10</v>
      </c>
      <c r="C25">
        <v>54</v>
      </c>
      <c r="D25" t="str">
        <f t="shared" si="0"/>
        <v>1054</v>
      </c>
      <c r="E25" s="52"/>
    </row>
    <row r="26" spans="2:7">
      <c r="B26">
        <v>10</v>
      </c>
      <c r="C26">
        <v>55</v>
      </c>
      <c r="D26" t="str">
        <f t="shared" si="0"/>
        <v>1055</v>
      </c>
      <c r="E26" s="52"/>
    </row>
    <row r="27" spans="2:7">
      <c r="B27">
        <v>10</v>
      </c>
      <c r="C27">
        <v>56</v>
      </c>
      <c r="D27" t="str">
        <f t="shared" si="0"/>
        <v>1056</v>
      </c>
      <c r="E27" s="52"/>
    </row>
    <row r="28" spans="2:7">
      <c r="B28">
        <v>10</v>
      </c>
      <c r="C28">
        <v>57</v>
      </c>
      <c r="D28" t="str">
        <f t="shared" si="0"/>
        <v>1057</v>
      </c>
      <c r="E28" s="52"/>
    </row>
    <row r="29" spans="2:7">
      <c r="B29">
        <v>10</v>
      </c>
      <c r="C29">
        <v>58</v>
      </c>
      <c r="D29" t="str">
        <f t="shared" si="0"/>
        <v>1058</v>
      </c>
      <c r="E29" s="52"/>
    </row>
    <row r="30" spans="2:7">
      <c r="B30">
        <v>10</v>
      </c>
      <c r="C30">
        <v>59</v>
      </c>
      <c r="D30" t="str">
        <f t="shared" si="0"/>
        <v>1059</v>
      </c>
      <c r="E30" s="52"/>
    </row>
    <row r="31" spans="2:7">
      <c r="B31">
        <v>10</v>
      </c>
      <c r="C31">
        <v>60</v>
      </c>
      <c r="D31" t="str">
        <f t="shared" si="0"/>
        <v>1060</v>
      </c>
      <c r="E31" s="52"/>
    </row>
    <row r="32" spans="2:7">
      <c r="B32">
        <v>10</v>
      </c>
      <c r="C32">
        <v>61</v>
      </c>
      <c r="D32" t="str">
        <f t="shared" si="0"/>
        <v>1061</v>
      </c>
      <c r="E32" s="52"/>
    </row>
    <row r="33" spans="2:5">
      <c r="B33">
        <v>10</v>
      </c>
      <c r="C33">
        <v>62</v>
      </c>
      <c r="D33" t="str">
        <f t="shared" si="0"/>
        <v>1062</v>
      </c>
      <c r="E33" s="52"/>
    </row>
    <row r="34" spans="2:5">
      <c r="B34">
        <v>10</v>
      </c>
      <c r="C34">
        <v>63</v>
      </c>
      <c r="D34" t="str">
        <f t="shared" si="0"/>
        <v>1063</v>
      </c>
      <c r="E34" s="52"/>
    </row>
    <row r="35" spans="2:5">
      <c r="B35">
        <v>10</v>
      </c>
      <c r="C35">
        <v>64</v>
      </c>
      <c r="D35" t="str">
        <f t="shared" si="0"/>
        <v>1064</v>
      </c>
      <c r="E35" s="52"/>
    </row>
    <row r="36" spans="2:5">
      <c r="B36">
        <v>10</v>
      </c>
      <c r="C36">
        <v>65</v>
      </c>
      <c r="D36" t="str">
        <f t="shared" si="0"/>
        <v>1065</v>
      </c>
      <c r="E36" s="52"/>
    </row>
    <row r="37" spans="2:5">
      <c r="B37">
        <v>11</v>
      </c>
      <c r="C37">
        <v>50</v>
      </c>
      <c r="D37" t="str">
        <f t="shared" si="0"/>
        <v>1150</v>
      </c>
      <c r="E37" s="52"/>
    </row>
    <row r="38" spans="2:5">
      <c r="B38">
        <v>11</v>
      </c>
      <c r="C38">
        <v>51</v>
      </c>
      <c r="D38" t="str">
        <f t="shared" si="0"/>
        <v>1151</v>
      </c>
      <c r="E38" s="52"/>
    </row>
    <row r="39" spans="2:5">
      <c r="B39">
        <v>11</v>
      </c>
      <c r="C39">
        <v>52</v>
      </c>
      <c r="D39" t="str">
        <f t="shared" si="0"/>
        <v>1152</v>
      </c>
      <c r="E39" s="52"/>
    </row>
    <row r="40" spans="2:5">
      <c r="B40">
        <v>11</v>
      </c>
      <c r="C40">
        <v>53</v>
      </c>
      <c r="D40" t="str">
        <f t="shared" si="0"/>
        <v>1153</v>
      </c>
      <c r="E40" s="52"/>
    </row>
    <row r="41" spans="2:5">
      <c r="B41">
        <v>11</v>
      </c>
      <c r="C41">
        <v>54</v>
      </c>
      <c r="D41" t="str">
        <f t="shared" si="0"/>
        <v>1154</v>
      </c>
      <c r="E41" s="52"/>
    </row>
    <row r="42" spans="2:5">
      <c r="B42">
        <v>11</v>
      </c>
      <c r="C42">
        <v>55</v>
      </c>
      <c r="D42" t="str">
        <f t="shared" si="0"/>
        <v>1155</v>
      </c>
      <c r="E42" s="52"/>
    </row>
    <row r="43" spans="2:5">
      <c r="B43">
        <v>11</v>
      </c>
      <c r="C43">
        <v>56</v>
      </c>
      <c r="D43" t="str">
        <f t="shared" si="0"/>
        <v>1156</v>
      </c>
      <c r="E43" s="52"/>
    </row>
    <row r="44" spans="2:5">
      <c r="B44">
        <v>11</v>
      </c>
      <c r="C44">
        <v>57</v>
      </c>
      <c r="D44" t="str">
        <f t="shared" si="0"/>
        <v>1157</v>
      </c>
      <c r="E44" s="52"/>
    </row>
    <row r="45" spans="2:5">
      <c r="B45">
        <v>11</v>
      </c>
      <c r="C45">
        <v>58</v>
      </c>
      <c r="D45" t="str">
        <f t="shared" si="0"/>
        <v>1158</v>
      </c>
      <c r="E45" s="52"/>
    </row>
    <row r="46" spans="2:5">
      <c r="B46">
        <v>11</v>
      </c>
      <c r="C46">
        <v>59</v>
      </c>
      <c r="D46" t="str">
        <f t="shared" si="0"/>
        <v>1159</v>
      </c>
      <c r="E46" s="52"/>
    </row>
    <row r="47" spans="2:5">
      <c r="B47">
        <v>11</v>
      </c>
      <c r="C47">
        <v>60</v>
      </c>
      <c r="D47" t="str">
        <f t="shared" si="0"/>
        <v>1160</v>
      </c>
      <c r="E47" s="52"/>
    </row>
    <row r="48" spans="2:5">
      <c r="B48">
        <v>11</v>
      </c>
      <c r="C48">
        <v>61</v>
      </c>
      <c r="D48" t="str">
        <f t="shared" si="0"/>
        <v>1161</v>
      </c>
      <c r="E48" s="52"/>
    </row>
    <row r="49" spans="2:5">
      <c r="B49">
        <v>11</v>
      </c>
      <c r="C49">
        <v>62</v>
      </c>
      <c r="D49" t="str">
        <f t="shared" si="0"/>
        <v>1162</v>
      </c>
      <c r="E49" s="52"/>
    </row>
    <row r="50" spans="2:5">
      <c r="B50">
        <v>11</v>
      </c>
      <c r="C50">
        <v>63</v>
      </c>
      <c r="D50" t="str">
        <f t="shared" si="0"/>
        <v>1163</v>
      </c>
      <c r="E50" s="52"/>
    </row>
    <row r="51" spans="2:5">
      <c r="B51">
        <v>11</v>
      </c>
      <c r="C51">
        <v>64</v>
      </c>
      <c r="D51" t="str">
        <f t="shared" si="0"/>
        <v>1164</v>
      </c>
      <c r="E51" s="52"/>
    </row>
    <row r="52" spans="2:5">
      <c r="B52">
        <v>11</v>
      </c>
      <c r="C52">
        <v>65</v>
      </c>
      <c r="D52" t="str">
        <f t="shared" si="0"/>
        <v>1165</v>
      </c>
      <c r="E52" s="52"/>
    </row>
    <row r="53" spans="2:5">
      <c r="B53">
        <v>12</v>
      </c>
      <c r="C53">
        <v>50</v>
      </c>
      <c r="D53" t="str">
        <f t="shared" si="0"/>
        <v>1250</v>
      </c>
      <c r="E53" s="52"/>
    </row>
    <row r="54" spans="2:5">
      <c r="B54">
        <v>12</v>
      </c>
      <c r="C54">
        <v>51</v>
      </c>
      <c r="D54" t="str">
        <f t="shared" si="0"/>
        <v>1251</v>
      </c>
      <c r="E54" s="52"/>
    </row>
    <row r="55" spans="2:5">
      <c r="B55">
        <v>12</v>
      </c>
      <c r="C55">
        <v>52</v>
      </c>
      <c r="D55" t="str">
        <f t="shared" si="0"/>
        <v>1252</v>
      </c>
      <c r="E55" s="52"/>
    </row>
    <row r="56" spans="2:5">
      <c r="B56">
        <v>12</v>
      </c>
      <c r="C56">
        <v>53</v>
      </c>
      <c r="D56" t="str">
        <f t="shared" si="0"/>
        <v>1253</v>
      </c>
      <c r="E56" s="52"/>
    </row>
    <row r="57" spans="2:5">
      <c r="B57">
        <v>12</v>
      </c>
      <c r="C57">
        <v>54</v>
      </c>
      <c r="D57" t="str">
        <f t="shared" si="0"/>
        <v>1254</v>
      </c>
      <c r="E57" s="52"/>
    </row>
    <row r="58" spans="2:5">
      <c r="B58">
        <v>12</v>
      </c>
      <c r="C58">
        <v>55</v>
      </c>
      <c r="D58" t="str">
        <f t="shared" si="0"/>
        <v>1255</v>
      </c>
      <c r="E58" s="52"/>
    </row>
    <row r="59" spans="2:5">
      <c r="B59">
        <v>12</v>
      </c>
      <c r="C59">
        <v>56</v>
      </c>
      <c r="D59" t="str">
        <f t="shared" si="0"/>
        <v>1256</v>
      </c>
      <c r="E59" s="52"/>
    </row>
    <row r="60" spans="2:5">
      <c r="B60">
        <v>12</v>
      </c>
      <c r="C60">
        <v>57</v>
      </c>
      <c r="D60" t="str">
        <f t="shared" si="0"/>
        <v>1257</v>
      </c>
      <c r="E60" s="52"/>
    </row>
    <row r="61" spans="2:5">
      <c r="B61">
        <v>12</v>
      </c>
      <c r="C61">
        <v>58</v>
      </c>
      <c r="D61" t="str">
        <f t="shared" si="0"/>
        <v>1258</v>
      </c>
      <c r="E61" s="52"/>
    </row>
    <row r="62" spans="2:5">
      <c r="B62">
        <v>12</v>
      </c>
      <c r="C62">
        <v>59</v>
      </c>
      <c r="D62" t="str">
        <f t="shared" si="0"/>
        <v>1259</v>
      </c>
      <c r="E62" s="52"/>
    </row>
    <row r="63" spans="2:5">
      <c r="B63">
        <v>12</v>
      </c>
      <c r="C63">
        <v>60</v>
      </c>
      <c r="D63" t="str">
        <f t="shared" si="0"/>
        <v>1260</v>
      </c>
      <c r="E63" s="52"/>
    </row>
    <row r="64" spans="2:5">
      <c r="B64">
        <v>12</v>
      </c>
      <c r="C64">
        <v>61</v>
      </c>
      <c r="D64" t="str">
        <f t="shared" si="0"/>
        <v>1261</v>
      </c>
      <c r="E64" s="52"/>
    </row>
    <row r="65" spans="2:5">
      <c r="B65">
        <v>12</v>
      </c>
      <c r="C65">
        <v>62</v>
      </c>
      <c r="D65" t="str">
        <f t="shared" si="0"/>
        <v>1262</v>
      </c>
      <c r="E65" s="52"/>
    </row>
    <row r="66" spans="2:5">
      <c r="B66">
        <v>12</v>
      </c>
      <c r="C66">
        <v>63</v>
      </c>
      <c r="D66" t="str">
        <f t="shared" si="0"/>
        <v>1263</v>
      </c>
      <c r="E66" s="52"/>
    </row>
    <row r="67" spans="2:5">
      <c r="B67">
        <v>12</v>
      </c>
      <c r="C67">
        <v>64</v>
      </c>
      <c r="D67" t="str">
        <f t="shared" si="0"/>
        <v>1264</v>
      </c>
      <c r="E67" s="52"/>
    </row>
    <row r="68" spans="2:5">
      <c r="B68">
        <v>12</v>
      </c>
      <c r="C68">
        <v>65</v>
      </c>
      <c r="D68" t="str">
        <f t="shared" si="0"/>
        <v>1265</v>
      </c>
      <c r="E68" s="52"/>
    </row>
    <row r="69" spans="2:5">
      <c r="B69">
        <v>13</v>
      </c>
      <c r="C69">
        <v>50</v>
      </c>
      <c r="D69" t="str">
        <f t="shared" si="0"/>
        <v>1350</v>
      </c>
      <c r="E69" s="52"/>
    </row>
    <row r="70" spans="2:5">
      <c r="B70">
        <v>13</v>
      </c>
      <c r="C70">
        <v>51</v>
      </c>
      <c r="D70" t="str">
        <f t="shared" si="0"/>
        <v>1351</v>
      </c>
      <c r="E70" s="52"/>
    </row>
    <row r="71" spans="2:5">
      <c r="B71">
        <v>13</v>
      </c>
      <c r="C71">
        <v>52</v>
      </c>
      <c r="D71" t="str">
        <f t="shared" si="0"/>
        <v>1352</v>
      </c>
      <c r="E71" s="52"/>
    </row>
    <row r="72" spans="2:5">
      <c r="B72">
        <v>13</v>
      </c>
      <c r="C72">
        <v>53</v>
      </c>
      <c r="D72" t="str">
        <f t="shared" si="0"/>
        <v>1353</v>
      </c>
      <c r="E72" s="52"/>
    </row>
    <row r="73" spans="2:5">
      <c r="B73">
        <v>13</v>
      </c>
      <c r="C73">
        <v>54</v>
      </c>
      <c r="D73" t="str">
        <f t="shared" si="0"/>
        <v>1354</v>
      </c>
      <c r="E73" s="52"/>
    </row>
    <row r="74" spans="2:5">
      <c r="B74">
        <v>13</v>
      </c>
      <c r="C74">
        <v>55</v>
      </c>
      <c r="D74" t="str">
        <f t="shared" si="0"/>
        <v>1355</v>
      </c>
      <c r="E74" s="52"/>
    </row>
    <row r="75" spans="2:5">
      <c r="B75">
        <v>13</v>
      </c>
      <c r="C75">
        <v>56</v>
      </c>
      <c r="D75" t="str">
        <f t="shared" si="0"/>
        <v>1356</v>
      </c>
      <c r="E75" s="52"/>
    </row>
    <row r="76" spans="2:5">
      <c r="B76">
        <v>13</v>
      </c>
      <c r="C76">
        <v>57</v>
      </c>
      <c r="D76" t="str">
        <f t="shared" si="0"/>
        <v>1357</v>
      </c>
      <c r="E76" s="52"/>
    </row>
    <row r="77" spans="2:5">
      <c r="B77">
        <v>13</v>
      </c>
      <c r="C77">
        <v>58</v>
      </c>
      <c r="D77" t="str">
        <f t="shared" si="0"/>
        <v>1358</v>
      </c>
      <c r="E77" s="52"/>
    </row>
    <row r="78" spans="2:5">
      <c r="B78">
        <v>13</v>
      </c>
      <c r="C78">
        <v>59</v>
      </c>
      <c r="D78" t="str">
        <f t="shared" si="0"/>
        <v>1359</v>
      </c>
      <c r="E78" s="52"/>
    </row>
    <row r="79" spans="2:5">
      <c r="B79">
        <v>13</v>
      </c>
      <c r="C79">
        <v>60</v>
      </c>
      <c r="D79" t="str">
        <f t="shared" si="0"/>
        <v>1360</v>
      </c>
      <c r="E79" s="52"/>
    </row>
    <row r="80" spans="2:5">
      <c r="B80">
        <v>13</v>
      </c>
      <c r="C80">
        <v>61</v>
      </c>
      <c r="D80" t="str">
        <f t="shared" si="0"/>
        <v>1361</v>
      </c>
      <c r="E80" s="52"/>
    </row>
    <row r="81" spans="2:5">
      <c r="B81">
        <v>13</v>
      </c>
      <c r="C81">
        <v>62</v>
      </c>
      <c r="D81" t="str">
        <f t="shared" si="0"/>
        <v>1362</v>
      </c>
      <c r="E81" s="52"/>
    </row>
    <row r="82" spans="2:5">
      <c r="B82">
        <v>13</v>
      </c>
      <c r="C82">
        <v>63</v>
      </c>
      <c r="D82" t="str">
        <f t="shared" si="0"/>
        <v>1363</v>
      </c>
      <c r="E82" s="52"/>
    </row>
    <row r="83" spans="2:5">
      <c r="B83">
        <v>13</v>
      </c>
      <c r="C83">
        <v>64</v>
      </c>
      <c r="D83" t="str">
        <f t="shared" si="0"/>
        <v>1364</v>
      </c>
      <c r="E83" s="52"/>
    </row>
    <row r="84" spans="2:5">
      <c r="B84">
        <v>13</v>
      </c>
      <c r="C84">
        <v>65</v>
      </c>
      <c r="D84" t="str">
        <f t="shared" si="0"/>
        <v>1365</v>
      </c>
      <c r="E84" s="52"/>
    </row>
    <row r="85" spans="2:5">
      <c r="B85">
        <v>14</v>
      </c>
      <c r="C85">
        <v>50</v>
      </c>
      <c r="D85" t="str">
        <f t="shared" si="0"/>
        <v>1450</v>
      </c>
      <c r="E85" s="52"/>
    </row>
    <row r="86" spans="2:5">
      <c r="B86">
        <v>14</v>
      </c>
      <c r="C86">
        <v>51</v>
      </c>
      <c r="D86" t="str">
        <f t="shared" ref="D86:D149" si="1">CONCATENATE(B86,C86)</f>
        <v>1451</v>
      </c>
      <c r="E86" s="52"/>
    </row>
    <row r="87" spans="2:5">
      <c r="B87">
        <v>14</v>
      </c>
      <c r="C87">
        <v>52</v>
      </c>
      <c r="D87" t="str">
        <f t="shared" si="1"/>
        <v>1452</v>
      </c>
      <c r="E87" s="52"/>
    </row>
    <row r="88" spans="2:5">
      <c r="B88">
        <v>14</v>
      </c>
      <c r="C88">
        <v>53</v>
      </c>
      <c r="D88" t="str">
        <f t="shared" si="1"/>
        <v>1453</v>
      </c>
      <c r="E88" s="52"/>
    </row>
    <row r="89" spans="2:5">
      <c r="B89">
        <v>14</v>
      </c>
      <c r="C89">
        <v>54</v>
      </c>
      <c r="D89" t="str">
        <f t="shared" si="1"/>
        <v>1454</v>
      </c>
      <c r="E89" s="52"/>
    </row>
    <row r="90" spans="2:5">
      <c r="B90">
        <v>14</v>
      </c>
      <c r="C90">
        <v>55</v>
      </c>
      <c r="D90" t="str">
        <f t="shared" si="1"/>
        <v>1455</v>
      </c>
      <c r="E90" s="52"/>
    </row>
    <row r="91" spans="2:5">
      <c r="B91">
        <v>14</v>
      </c>
      <c r="C91">
        <v>56</v>
      </c>
      <c r="D91" t="str">
        <f t="shared" si="1"/>
        <v>1456</v>
      </c>
      <c r="E91" s="52"/>
    </row>
    <row r="92" spans="2:5">
      <c r="B92">
        <v>14</v>
      </c>
      <c r="C92">
        <v>57</v>
      </c>
      <c r="D92" t="str">
        <f t="shared" si="1"/>
        <v>1457</v>
      </c>
      <c r="E92" s="52"/>
    </row>
    <row r="93" spans="2:5">
      <c r="B93">
        <v>14</v>
      </c>
      <c r="C93">
        <v>58</v>
      </c>
      <c r="D93" t="str">
        <f t="shared" si="1"/>
        <v>1458</v>
      </c>
      <c r="E93" s="52"/>
    </row>
    <row r="94" spans="2:5">
      <c r="B94">
        <v>14</v>
      </c>
      <c r="C94">
        <v>59</v>
      </c>
      <c r="D94" t="str">
        <f t="shared" si="1"/>
        <v>1459</v>
      </c>
      <c r="E94" s="52"/>
    </row>
    <row r="95" spans="2:5">
      <c r="B95">
        <v>14</v>
      </c>
      <c r="C95">
        <v>60</v>
      </c>
      <c r="D95" t="str">
        <f t="shared" si="1"/>
        <v>1460</v>
      </c>
      <c r="E95" s="52"/>
    </row>
    <row r="96" spans="2:5">
      <c r="B96">
        <v>14</v>
      </c>
      <c r="C96">
        <v>61</v>
      </c>
      <c r="D96" t="str">
        <f t="shared" si="1"/>
        <v>1461</v>
      </c>
      <c r="E96" s="52"/>
    </row>
    <row r="97" spans="2:5">
      <c r="B97">
        <v>14</v>
      </c>
      <c r="C97">
        <v>62</v>
      </c>
      <c r="D97" t="str">
        <f t="shared" si="1"/>
        <v>1462</v>
      </c>
      <c r="E97" s="52"/>
    </row>
    <row r="98" spans="2:5">
      <c r="B98">
        <v>14</v>
      </c>
      <c r="C98">
        <v>63</v>
      </c>
      <c r="D98" t="str">
        <f t="shared" si="1"/>
        <v>1463</v>
      </c>
      <c r="E98" s="52"/>
    </row>
    <row r="99" spans="2:5">
      <c r="B99">
        <v>14</v>
      </c>
      <c r="C99">
        <v>64</v>
      </c>
      <c r="D99" t="str">
        <f t="shared" si="1"/>
        <v>1464</v>
      </c>
      <c r="E99" s="52"/>
    </row>
    <row r="100" spans="2:5">
      <c r="B100">
        <v>14</v>
      </c>
      <c r="C100">
        <v>65</v>
      </c>
      <c r="D100" t="str">
        <f t="shared" si="1"/>
        <v>1465</v>
      </c>
      <c r="E100" s="52"/>
    </row>
    <row r="101" spans="2:5">
      <c r="B101">
        <v>15</v>
      </c>
      <c r="C101">
        <v>50</v>
      </c>
      <c r="D101" t="str">
        <f t="shared" si="1"/>
        <v>1550</v>
      </c>
      <c r="E101" s="52"/>
    </row>
    <row r="102" spans="2:5">
      <c r="B102">
        <v>15</v>
      </c>
      <c r="C102">
        <v>51</v>
      </c>
      <c r="D102" t="str">
        <f t="shared" si="1"/>
        <v>1551</v>
      </c>
      <c r="E102" s="52"/>
    </row>
    <row r="103" spans="2:5">
      <c r="B103">
        <v>15</v>
      </c>
      <c r="C103">
        <v>52</v>
      </c>
      <c r="D103" t="str">
        <f t="shared" si="1"/>
        <v>1552</v>
      </c>
      <c r="E103" s="52"/>
    </row>
    <row r="104" spans="2:5">
      <c r="B104">
        <v>15</v>
      </c>
      <c r="C104">
        <v>53</v>
      </c>
      <c r="D104" t="str">
        <f t="shared" si="1"/>
        <v>1553</v>
      </c>
      <c r="E104" s="52"/>
    </row>
    <row r="105" spans="2:5">
      <c r="B105">
        <v>15</v>
      </c>
      <c r="C105">
        <v>54</v>
      </c>
      <c r="D105" t="str">
        <f t="shared" si="1"/>
        <v>1554</v>
      </c>
      <c r="E105" s="52"/>
    </row>
    <row r="106" spans="2:5">
      <c r="B106">
        <v>15</v>
      </c>
      <c r="C106">
        <v>55</v>
      </c>
      <c r="D106" t="str">
        <f t="shared" si="1"/>
        <v>1555</v>
      </c>
      <c r="E106" s="52"/>
    </row>
    <row r="107" spans="2:5">
      <c r="B107">
        <v>15</v>
      </c>
      <c r="C107">
        <v>56</v>
      </c>
      <c r="D107" t="str">
        <f t="shared" si="1"/>
        <v>1556</v>
      </c>
      <c r="E107" s="52"/>
    </row>
    <row r="108" spans="2:5">
      <c r="B108">
        <v>15</v>
      </c>
      <c r="C108">
        <v>57</v>
      </c>
      <c r="D108" t="str">
        <f t="shared" si="1"/>
        <v>1557</v>
      </c>
      <c r="E108" s="52"/>
    </row>
    <row r="109" spans="2:5">
      <c r="B109">
        <v>15</v>
      </c>
      <c r="C109">
        <v>58</v>
      </c>
      <c r="D109" t="str">
        <f t="shared" si="1"/>
        <v>1558</v>
      </c>
      <c r="E109" s="52"/>
    </row>
    <row r="110" spans="2:5">
      <c r="B110">
        <v>15</v>
      </c>
      <c r="C110">
        <v>59</v>
      </c>
      <c r="D110" t="str">
        <f t="shared" si="1"/>
        <v>1559</v>
      </c>
      <c r="E110" s="52"/>
    </row>
    <row r="111" spans="2:5">
      <c r="B111">
        <v>15</v>
      </c>
      <c r="C111">
        <v>60</v>
      </c>
      <c r="D111" t="str">
        <f t="shared" si="1"/>
        <v>1560</v>
      </c>
      <c r="E111" s="52"/>
    </row>
    <row r="112" spans="2:5">
      <c r="B112">
        <v>15</v>
      </c>
      <c r="C112">
        <v>61</v>
      </c>
      <c r="D112" t="str">
        <f t="shared" si="1"/>
        <v>1561</v>
      </c>
      <c r="E112" s="52"/>
    </row>
    <row r="113" spans="2:5">
      <c r="B113">
        <v>15</v>
      </c>
      <c r="C113">
        <v>62</v>
      </c>
      <c r="D113" t="str">
        <f t="shared" si="1"/>
        <v>1562</v>
      </c>
      <c r="E113" s="52"/>
    </row>
    <row r="114" spans="2:5">
      <c r="B114">
        <v>15</v>
      </c>
      <c r="C114">
        <v>63</v>
      </c>
      <c r="D114" t="str">
        <f t="shared" si="1"/>
        <v>1563</v>
      </c>
      <c r="E114" s="52"/>
    </row>
    <row r="115" spans="2:5">
      <c r="B115">
        <v>15</v>
      </c>
      <c r="C115">
        <v>64</v>
      </c>
      <c r="D115" t="str">
        <f t="shared" si="1"/>
        <v>1564</v>
      </c>
      <c r="E115" s="52"/>
    </row>
    <row r="116" spans="2:5">
      <c r="B116">
        <v>15</v>
      </c>
      <c r="C116">
        <v>65</v>
      </c>
      <c r="D116" t="str">
        <f t="shared" si="1"/>
        <v>1565</v>
      </c>
      <c r="E116" s="52"/>
    </row>
    <row r="117" spans="2:5">
      <c r="B117">
        <v>16</v>
      </c>
      <c r="C117">
        <v>50</v>
      </c>
      <c r="D117" t="str">
        <f t="shared" si="1"/>
        <v>1650</v>
      </c>
      <c r="E117" s="52"/>
    </row>
    <row r="118" spans="2:5">
      <c r="B118">
        <v>16</v>
      </c>
      <c r="C118">
        <v>51</v>
      </c>
      <c r="D118" t="str">
        <f t="shared" si="1"/>
        <v>1651</v>
      </c>
      <c r="E118" s="52"/>
    </row>
    <row r="119" spans="2:5">
      <c r="B119">
        <v>16</v>
      </c>
      <c r="C119">
        <v>52</v>
      </c>
      <c r="D119" t="str">
        <f t="shared" si="1"/>
        <v>1652</v>
      </c>
      <c r="E119" s="52"/>
    </row>
    <row r="120" spans="2:5">
      <c r="B120">
        <v>16</v>
      </c>
      <c r="C120">
        <v>53</v>
      </c>
      <c r="D120" t="str">
        <f t="shared" si="1"/>
        <v>1653</v>
      </c>
      <c r="E120" s="52"/>
    </row>
    <row r="121" spans="2:5">
      <c r="B121">
        <v>16</v>
      </c>
      <c r="C121">
        <v>54</v>
      </c>
      <c r="D121" t="str">
        <f t="shared" si="1"/>
        <v>1654</v>
      </c>
      <c r="E121" s="52"/>
    </row>
    <row r="122" spans="2:5">
      <c r="B122">
        <v>16</v>
      </c>
      <c r="C122">
        <v>55</v>
      </c>
      <c r="D122" t="str">
        <f t="shared" si="1"/>
        <v>1655</v>
      </c>
      <c r="E122" s="52"/>
    </row>
    <row r="123" spans="2:5">
      <c r="B123">
        <v>16</v>
      </c>
      <c r="C123">
        <v>56</v>
      </c>
      <c r="D123" t="str">
        <f t="shared" si="1"/>
        <v>1656</v>
      </c>
      <c r="E123" s="52"/>
    </row>
    <row r="124" spans="2:5">
      <c r="B124">
        <v>16</v>
      </c>
      <c r="C124">
        <v>57</v>
      </c>
      <c r="D124" t="str">
        <f t="shared" si="1"/>
        <v>1657</v>
      </c>
      <c r="E124" s="52"/>
    </row>
    <row r="125" spans="2:5">
      <c r="B125">
        <v>16</v>
      </c>
      <c r="C125">
        <v>58</v>
      </c>
      <c r="D125" t="str">
        <f t="shared" si="1"/>
        <v>1658</v>
      </c>
      <c r="E125" s="52"/>
    </row>
    <row r="126" spans="2:5">
      <c r="B126">
        <v>16</v>
      </c>
      <c r="C126">
        <v>59</v>
      </c>
      <c r="D126" t="str">
        <f t="shared" si="1"/>
        <v>1659</v>
      </c>
      <c r="E126" s="52"/>
    </row>
    <row r="127" spans="2:5">
      <c r="B127">
        <v>16</v>
      </c>
      <c r="C127">
        <v>60</v>
      </c>
      <c r="D127" t="str">
        <f t="shared" si="1"/>
        <v>1660</v>
      </c>
      <c r="E127" s="52"/>
    </row>
    <row r="128" spans="2:5">
      <c r="B128">
        <v>16</v>
      </c>
      <c r="C128">
        <v>61</v>
      </c>
      <c r="D128" t="str">
        <f t="shared" si="1"/>
        <v>1661</v>
      </c>
      <c r="E128" s="52"/>
    </row>
    <row r="129" spans="2:5">
      <c r="B129">
        <v>16</v>
      </c>
      <c r="C129">
        <v>62</v>
      </c>
      <c r="D129" t="str">
        <f t="shared" si="1"/>
        <v>1662</v>
      </c>
      <c r="E129" s="52"/>
    </row>
    <row r="130" spans="2:5">
      <c r="B130">
        <v>16</v>
      </c>
      <c r="C130">
        <v>63</v>
      </c>
      <c r="D130" t="str">
        <f t="shared" si="1"/>
        <v>1663</v>
      </c>
      <c r="E130" s="52"/>
    </row>
    <row r="131" spans="2:5">
      <c r="B131">
        <v>16</v>
      </c>
      <c r="C131">
        <v>64</v>
      </c>
      <c r="D131" t="str">
        <f t="shared" si="1"/>
        <v>1664</v>
      </c>
      <c r="E131" s="52"/>
    </row>
    <row r="132" spans="2:5">
      <c r="B132">
        <v>16</v>
      </c>
      <c r="C132">
        <v>65</v>
      </c>
      <c r="D132" t="str">
        <f t="shared" si="1"/>
        <v>1665</v>
      </c>
      <c r="E132" s="52"/>
    </row>
    <row r="133" spans="2:5">
      <c r="B133">
        <v>17</v>
      </c>
      <c r="C133">
        <v>50</v>
      </c>
      <c r="D133" t="str">
        <f t="shared" si="1"/>
        <v>1750</v>
      </c>
      <c r="E133" s="52"/>
    </row>
    <row r="134" spans="2:5">
      <c r="B134">
        <v>17</v>
      </c>
      <c r="C134">
        <v>51</v>
      </c>
      <c r="D134" t="str">
        <f t="shared" si="1"/>
        <v>1751</v>
      </c>
      <c r="E134" s="52"/>
    </row>
    <row r="135" spans="2:5">
      <c r="B135">
        <v>17</v>
      </c>
      <c r="C135">
        <v>52</v>
      </c>
      <c r="D135" t="str">
        <f t="shared" si="1"/>
        <v>1752</v>
      </c>
      <c r="E135" s="52"/>
    </row>
    <row r="136" spans="2:5">
      <c r="B136">
        <v>17</v>
      </c>
      <c r="C136">
        <v>53</v>
      </c>
      <c r="D136" t="str">
        <f t="shared" si="1"/>
        <v>1753</v>
      </c>
      <c r="E136" s="52"/>
    </row>
    <row r="137" spans="2:5">
      <c r="B137">
        <v>17</v>
      </c>
      <c r="C137">
        <v>54</v>
      </c>
      <c r="D137" t="str">
        <f t="shared" si="1"/>
        <v>1754</v>
      </c>
      <c r="E137" s="52"/>
    </row>
    <row r="138" spans="2:5">
      <c r="B138">
        <v>17</v>
      </c>
      <c r="C138">
        <v>55</v>
      </c>
      <c r="D138" t="str">
        <f t="shared" si="1"/>
        <v>1755</v>
      </c>
      <c r="E138" s="52"/>
    </row>
    <row r="139" spans="2:5">
      <c r="B139">
        <v>17</v>
      </c>
      <c r="C139">
        <v>56</v>
      </c>
      <c r="D139" t="str">
        <f t="shared" si="1"/>
        <v>1756</v>
      </c>
      <c r="E139" s="52"/>
    </row>
    <row r="140" spans="2:5">
      <c r="B140">
        <v>17</v>
      </c>
      <c r="C140">
        <v>57</v>
      </c>
      <c r="D140" t="str">
        <f t="shared" si="1"/>
        <v>1757</v>
      </c>
      <c r="E140" s="52"/>
    </row>
    <row r="141" spans="2:5">
      <c r="B141">
        <v>17</v>
      </c>
      <c r="C141">
        <v>58</v>
      </c>
      <c r="D141" t="str">
        <f t="shared" si="1"/>
        <v>1758</v>
      </c>
      <c r="E141" s="52"/>
    </row>
    <row r="142" spans="2:5">
      <c r="B142">
        <v>17</v>
      </c>
      <c r="C142">
        <v>59</v>
      </c>
      <c r="D142" t="str">
        <f t="shared" si="1"/>
        <v>1759</v>
      </c>
      <c r="E142" s="52"/>
    </row>
    <row r="143" spans="2:5">
      <c r="B143">
        <v>17</v>
      </c>
      <c r="C143">
        <v>60</v>
      </c>
      <c r="D143" t="str">
        <f t="shared" si="1"/>
        <v>1760</v>
      </c>
      <c r="E143" s="52"/>
    </row>
    <row r="144" spans="2:5">
      <c r="B144">
        <v>17</v>
      </c>
      <c r="C144">
        <v>61</v>
      </c>
      <c r="D144" t="str">
        <f t="shared" si="1"/>
        <v>1761</v>
      </c>
      <c r="E144" s="52"/>
    </row>
    <row r="145" spans="2:5">
      <c r="B145">
        <v>17</v>
      </c>
      <c r="C145">
        <v>62</v>
      </c>
      <c r="D145" t="str">
        <f t="shared" si="1"/>
        <v>1762</v>
      </c>
      <c r="E145" s="52"/>
    </row>
    <row r="146" spans="2:5">
      <c r="B146">
        <v>17</v>
      </c>
      <c r="C146">
        <v>63</v>
      </c>
      <c r="D146" t="str">
        <f t="shared" si="1"/>
        <v>1763</v>
      </c>
      <c r="E146" s="52"/>
    </row>
    <row r="147" spans="2:5">
      <c r="B147">
        <v>17</v>
      </c>
      <c r="C147">
        <v>64</v>
      </c>
      <c r="D147" t="str">
        <f t="shared" si="1"/>
        <v>1764</v>
      </c>
      <c r="E147" s="52"/>
    </row>
    <row r="148" spans="2:5">
      <c r="B148">
        <v>17</v>
      </c>
      <c r="C148">
        <v>65</v>
      </c>
      <c r="D148" t="str">
        <f t="shared" si="1"/>
        <v>1765</v>
      </c>
      <c r="E148" s="52"/>
    </row>
    <row r="149" spans="2:5">
      <c r="B149">
        <v>18</v>
      </c>
      <c r="C149">
        <v>50</v>
      </c>
      <c r="D149" t="str">
        <f t="shared" si="1"/>
        <v>1850</v>
      </c>
      <c r="E149" s="52"/>
    </row>
    <row r="150" spans="2:5">
      <c r="B150">
        <v>18</v>
      </c>
      <c r="C150">
        <v>51</v>
      </c>
      <c r="D150" t="str">
        <f t="shared" ref="D150:D196" si="2">CONCATENATE(B150,C150)</f>
        <v>1851</v>
      </c>
      <c r="E150" s="52"/>
    </row>
    <row r="151" spans="2:5">
      <c r="B151">
        <v>18</v>
      </c>
      <c r="C151">
        <v>52</v>
      </c>
      <c r="D151" t="str">
        <f t="shared" si="2"/>
        <v>1852</v>
      </c>
      <c r="E151" s="52"/>
    </row>
    <row r="152" spans="2:5">
      <c r="B152">
        <v>18</v>
      </c>
      <c r="C152">
        <v>53</v>
      </c>
      <c r="D152" t="str">
        <f t="shared" si="2"/>
        <v>1853</v>
      </c>
      <c r="E152" s="52"/>
    </row>
    <row r="153" spans="2:5">
      <c r="B153">
        <v>18</v>
      </c>
      <c r="C153">
        <v>54</v>
      </c>
      <c r="D153" t="str">
        <f t="shared" si="2"/>
        <v>1854</v>
      </c>
      <c r="E153" s="52"/>
    </row>
    <row r="154" spans="2:5">
      <c r="B154">
        <v>18</v>
      </c>
      <c r="C154">
        <v>55</v>
      </c>
      <c r="D154" t="str">
        <f t="shared" si="2"/>
        <v>1855</v>
      </c>
      <c r="E154" s="52"/>
    </row>
    <row r="155" spans="2:5">
      <c r="B155">
        <v>18</v>
      </c>
      <c r="C155">
        <v>56</v>
      </c>
      <c r="D155" t="str">
        <f t="shared" si="2"/>
        <v>1856</v>
      </c>
      <c r="E155" s="52"/>
    </row>
    <row r="156" spans="2:5">
      <c r="B156">
        <v>18</v>
      </c>
      <c r="C156">
        <v>57</v>
      </c>
      <c r="D156" t="str">
        <f t="shared" si="2"/>
        <v>1857</v>
      </c>
      <c r="E156" s="52"/>
    </row>
    <row r="157" spans="2:5">
      <c r="B157">
        <v>18</v>
      </c>
      <c r="C157">
        <v>58</v>
      </c>
      <c r="D157" t="str">
        <f t="shared" si="2"/>
        <v>1858</v>
      </c>
      <c r="E157" s="52"/>
    </row>
    <row r="158" spans="2:5">
      <c r="B158">
        <v>18</v>
      </c>
      <c r="C158">
        <v>59</v>
      </c>
      <c r="D158" t="str">
        <f t="shared" si="2"/>
        <v>1859</v>
      </c>
      <c r="E158" s="52"/>
    </row>
    <row r="159" spans="2:5">
      <c r="B159">
        <v>18</v>
      </c>
      <c r="C159">
        <v>60</v>
      </c>
      <c r="D159" t="str">
        <f t="shared" si="2"/>
        <v>1860</v>
      </c>
      <c r="E159" s="52"/>
    </row>
    <row r="160" spans="2:5">
      <c r="B160">
        <v>18</v>
      </c>
      <c r="C160">
        <v>61</v>
      </c>
      <c r="D160" t="str">
        <f t="shared" si="2"/>
        <v>1861</v>
      </c>
      <c r="E160" s="52"/>
    </row>
    <row r="161" spans="2:5">
      <c r="B161">
        <v>18</v>
      </c>
      <c r="C161">
        <v>62</v>
      </c>
      <c r="D161" t="str">
        <f t="shared" si="2"/>
        <v>1862</v>
      </c>
      <c r="E161" s="52"/>
    </row>
    <row r="162" spans="2:5">
      <c r="B162">
        <v>18</v>
      </c>
      <c r="C162">
        <v>63</v>
      </c>
      <c r="D162" t="str">
        <f t="shared" si="2"/>
        <v>1863</v>
      </c>
      <c r="E162" s="52"/>
    </row>
    <row r="163" spans="2:5">
      <c r="B163">
        <v>18</v>
      </c>
      <c r="C163">
        <v>64</v>
      </c>
      <c r="D163" t="str">
        <f t="shared" si="2"/>
        <v>1864</v>
      </c>
      <c r="E163" s="52"/>
    </row>
    <row r="164" spans="2:5">
      <c r="B164">
        <v>18</v>
      </c>
      <c r="C164">
        <v>65</v>
      </c>
      <c r="D164" t="str">
        <f t="shared" si="2"/>
        <v>1865</v>
      </c>
      <c r="E164" s="52"/>
    </row>
    <row r="165" spans="2:5">
      <c r="B165">
        <v>19</v>
      </c>
      <c r="C165">
        <v>50</v>
      </c>
      <c r="D165" t="str">
        <f t="shared" si="2"/>
        <v>1950</v>
      </c>
      <c r="E165" s="52"/>
    </row>
    <row r="166" spans="2:5">
      <c r="B166">
        <v>19</v>
      </c>
      <c r="C166">
        <v>51</v>
      </c>
      <c r="D166" t="str">
        <f t="shared" si="2"/>
        <v>1951</v>
      </c>
      <c r="E166" s="52"/>
    </row>
    <row r="167" spans="2:5">
      <c r="B167">
        <v>19</v>
      </c>
      <c r="C167">
        <v>52</v>
      </c>
      <c r="D167" t="str">
        <f t="shared" si="2"/>
        <v>1952</v>
      </c>
      <c r="E167" s="52"/>
    </row>
    <row r="168" spans="2:5">
      <c r="B168">
        <v>19</v>
      </c>
      <c r="C168">
        <v>53</v>
      </c>
      <c r="D168" t="str">
        <f t="shared" si="2"/>
        <v>1953</v>
      </c>
      <c r="E168" s="52"/>
    </row>
    <row r="169" spans="2:5">
      <c r="B169">
        <v>19</v>
      </c>
      <c r="C169">
        <v>54</v>
      </c>
      <c r="D169" t="str">
        <f t="shared" si="2"/>
        <v>1954</v>
      </c>
      <c r="E169" s="52"/>
    </row>
    <row r="170" spans="2:5">
      <c r="B170">
        <v>19</v>
      </c>
      <c r="C170">
        <v>55</v>
      </c>
      <c r="D170" t="str">
        <f t="shared" si="2"/>
        <v>1955</v>
      </c>
      <c r="E170" s="52"/>
    </row>
    <row r="171" spans="2:5">
      <c r="B171">
        <v>19</v>
      </c>
      <c r="C171">
        <v>56</v>
      </c>
      <c r="D171" t="str">
        <f t="shared" si="2"/>
        <v>1956</v>
      </c>
      <c r="E171" s="52"/>
    </row>
    <row r="172" spans="2:5">
      <c r="B172">
        <v>19</v>
      </c>
      <c r="C172">
        <v>57</v>
      </c>
      <c r="D172" t="str">
        <f t="shared" si="2"/>
        <v>1957</v>
      </c>
      <c r="E172" s="52"/>
    </row>
    <row r="173" spans="2:5">
      <c r="B173">
        <v>19</v>
      </c>
      <c r="C173">
        <v>58</v>
      </c>
      <c r="D173" t="str">
        <f t="shared" si="2"/>
        <v>1958</v>
      </c>
      <c r="E173" s="52"/>
    </row>
    <row r="174" spans="2:5">
      <c r="B174">
        <v>19</v>
      </c>
      <c r="C174">
        <v>59</v>
      </c>
      <c r="D174" t="str">
        <f t="shared" si="2"/>
        <v>1959</v>
      </c>
      <c r="E174" s="52"/>
    </row>
    <row r="175" spans="2:5">
      <c r="B175">
        <v>19</v>
      </c>
      <c r="C175">
        <v>60</v>
      </c>
      <c r="D175" t="str">
        <f t="shared" si="2"/>
        <v>1960</v>
      </c>
      <c r="E175" s="52"/>
    </row>
    <row r="176" spans="2:5">
      <c r="B176">
        <v>19</v>
      </c>
      <c r="C176">
        <v>61</v>
      </c>
      <c r="D176" t="str">
        <f t="shared" si="2"/>
        <v>1961</v>
      </c>
      <c r="E176" s="52"/>
    </row>
    <row r="177" spans="2:5">
      <c r="B177">
        <v>19</v>
      </c>
      <c r="C177">
        <v>62</v>
      </c>
      <c r="D177" t="str">
        <f t="shared" si="2"/>
        <v>1962</v>
      </c>
      <c r="E177" s="52"/>
    </row>
    <row r="178" spans="2:5">
      <c r="B178">
        <v>19</v>
      </c>
      <c r="C178">
        <v>63</v>
      </c>
      <c r="D178" t="str">
        <f t="shared" si="2"/>
        <v>1963</v>
      </c>
      <c r="E178" s="52"/>
    </row>
    <row r="179" spans="2:5">
      <c r="B179">
        <v>19</v>
      </c>
      <c r="C179">
        <v>64</v>
      </c>
      <c r="D179" t="str">
        <f t="shared" si="2"/>
        <v>1964</v>
      </c>
      <c r="E179" s="52"/>
    </row>
    <row r="180" spans="2:5">
      <c r="B180">
        <v>19</v>
      </c>
      <c r="C180">
        <v>65</v>
      </c>
      <c r="D180" t="str">
        <f t="shared" si="2"/>
        <v>1965</v>
      </c>
      <c r="E180" s="52"/>
    </row>
    <row r="181" spans="2:5">
      <c r="B181">
        <v>20</v>
      </c>
      <c r="C181">
        <v>50</v>
      </c>
      <c r="D181" t="str">
        <f t="shared" si="2"/>
        <v>2050</v>
      </c>
      <c r="E181" s="52"/>
    </row>
    <row r="182" spans="2:5">
      <c r="B182">
        <v>20</v>
      </c>
      <c r="C182">
        <v>51</v>
      </c>
      <c r="D182" t="str">
        <f t="shared" si="2"/>
        <v>2051</v>
      </c>
      <c r="E182" s="52"/>
    </row>
    <row r="183" spans="2:5">
      <c r="B183">
        <v>20</v>
      </c>
      <c r="C183">
        <v>52</v>
      </c>
      <c r="D183" t="str">
        <f t="shared" si="2"/>
        <v>2052</v>
      </c>
      <c r="E183" s="52"/>
    </row>
    <row r="184" spans="2:5">
      <c r="B184">
        <v>20</v>
      </c>
      <c r="C184">
        <v>53</v>
      </c>
      <c r="D184" t="str">
        <f t="shared" si="2"/>
        <v>2053</v>
      </c>
      <c r="E184" s="52"/>
    </row>
    <row r="185" spans="2:5">
      <c r="B185">
        <v>20</v>
      </c>
      <c r="C185">
        <v>54</v>
      </c>
      <c r="D185" t="str">
        <f t="shared" si="2"/>
        <v>2054</v>
      </c>
      <c r="E185" s="52"/>
    </row>
    <row r="186" spans="2:5">
      <c r="B186">
        <v>20</v>
      </c>
      <c r="C186">
        <v>55</v>
      </c>
      <c r="D186" t="str">
        <f t="shared" si="2"/>
        <v>2055</v>
      </c>
      <c r="E186" s="52"/>
    </row>
    <row r="187" spans="2:5">
      <c r="B187">
        <v>20</v>
      </c>
      <c r="C187">
        <v>56</v>
      </c>
      <c r="D187" t="str">
        <f t="shared" si="2"/>
        <v>2056</v>
      </c>
      <c r="E187" s="52"/>
    </row>
    <row r="188" spans="2:5">
      <c r="B188">
        <v>20</v>
      </c>
      <c r="C188">
        <v>57</v>
      </c>
      <c r="D188" t="str">
        <f t="shared" si="2"/>
        <v>2057</v>
      </c>
      <c r="E188" s="52"/>
    </row>
    <row r="189" spans="2:5">
      <c r="B189">
        <v>20</v>
      </c>
      <c r="C189">
        <v>58</v>
      </c>
      <c r="D189" t="str">
        <f t="shared" si="2"/>
        <v>2058</v>
      </c>
      <c r="E189" s="52"/>
    </row>
    <row r="190" spans="2:5">
      <c r="B190">
        <v>20</v>
      </c>
      <c r="C190">
        <v>59</v>
      </c>
      <c r="D190" t="str">
        <f t="shared" si="2"/>
        <v>2059</v>
      </c>
      <c r="E190" s="52"/>
    </row>
    <row r="191" spans="2:5">
      <c r="B191">
        <v>20</v>
      </c>
      <c r="C191">
        <v>60</v>
      </c>
      <c r="D191" t="str">
        <f t="shared" si="2"/>
        <v>2060</v>
      </c>
      <c r="E191" s="52"/>
    </row>
    <row r="192" spans="2:5">
      <c r="B192">
        <v>20</v>
      </c>
      <c r="C192">
        <v>61</v>
      </c>
      <c r="D192" t="str">
        <f t="shared" si="2"/>
        <v>2061</v>
      </c>
      <c r="E192" s="52"/>
    </row>
    <row r="193" spans="2:5">
      <c r="B193">
        <v>20</v>
      </c>
      <c r="C193">
        <v>62</v>
      </c>
      <c r="D193" t="str">
        <f t="shared" si="2"/>
        <v>2062</v>
      </c>
      <c r="E193" s="52"/>
    </row>
    <row r="194" spans="2:5">
      <c r="B194">
        <v>20</v>
      </c>
      <c r="C194">
        <v>63</v>
      </c>
      <c r="D194" t="str">
        <f t="shared" si="2"/>
        <v>2063</v>
      </c>
      <c r="E194" s="52"/>
    </row>
    <row r="195" spans="2:5">
      <c r="B195">
        <v>20</v>
      </c>
      <c r="C195">
        <v>64</v>
      </c>
      <c r="D195" t="str">
        <f t="shared" si="2"/>
        <v>2064</v>
      </c>
      <c r="E195" s="52"/>
    </row>
    <row r="196" spans="2:5">
      <c r="B196">
        <v>20</v>
      </c>
      <c r="C196">
        <v>65</v>
      </c>
      <c r="D196" t="str">
        <f t="shared" si="2"/>
        <v>2065</v>
      </c>
      <c r="E196" s="5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Guerren Solbach</cp:lastModifiedBy>
  <cp:lastPrinted>2024-02-05T23:53:28Z</cp:lastPrinted>
  <dcterms:created xsi:type="dcterms:W3CDTF">2017-10-19T21:26:19Z</dcterms:created>
  <dcterms:modified xsi:type="dcterms:W3CDTF">2024-02-05T23:54:25Z</dcterms:modified>
</cp:coreProperties>
</file>